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15" windowHeight="8415" tabRatio="744" activeTab="0"/>
  </bookViews>
  <sheets>
    <sheet name="任継保険料計算書" sheetId="1" r:id="rId1"/>
    <sheet name="Sheet2" sheetId="2" r:id="rId2"/>
  </sheets>
  <definedNames>
    <definedName name="_xlnm.Print_Area" localSheetId="0">'任継保険料計算書'!$A$1:$P$103</definedName>
    <definedName name="介護保険料">'Sheet2'!$V$1:$W$48</definedName>
    <definedName name="健康保険料">'Sheet2'!$S$1:$U$52</definedName>
    <definedName name="取得月毎月">'Sheet2'!$M$1:$Q$13</definedName>
    <definedName name="前納月数１年">'Sheet2'!$B$1:$C$13</definedName>
    <definedName name="前納月数６ヶ月">'Sheet2'!$G$1:$I$13</definedName>
    <definedName name="納入倍率１年">'Sheet2'!$A$1:$D$13</definedName>
    <definedName name="納入倍率６ヶ月">'Sheet2'!$F$1:$K$13</definedName>
  </definedNames>
  <calcPr fullCalcOnLoad="1"/>
</workbook>
</file>

<file path=xl/comments1.xml><?xml version="1.0" encoding="utf-8"?>
<comments xmlns="http://schemas.openxmlformats.org/spreadsheetml/2006/main">
  <authors>
    <author>中部電力健康保険組合</author>
  </authors>
  <commentList>
    <comment ref="D5" authorId="0">
      <text>
        <r>
          <rPr>
            <b/>
            <sz val="9"/>
            <rFont val="ＭＳ Ｐゴシック"/>
            <family val="3"/>
          </rPr>
          <t>プルダウンメニューより入力して下さい</t>
        </r>
      </text>
    </comment>
    <comment ref="D6" authorId="0">
      <text>
        <r>
          <rPr>
            <b/>
            <sz val="9"/>
            <rFont val="ＭＳ Ｐゴシック"/>
            <family val="3"/>
          </rPr>
          <t>プルダウンメニューより入力して下さい</t>
        </r>
      </text>
    </comment>
    <comment ref="D7" authorId="0">
      <text>
        <r>
          <rPr>
            <b/>
            <sz val="9"/>
            <rFont val="ＭＳ Ｐゴシック"/>
            <family val="3"/>
          </rPr>
          <t>プルダウンメニューより入力して下さい</t>
        </r>
      </text>
    </comment>
  </commentList>
</comments>
</file>

<file path=xl/sharedStrings.xml><?xml version="1.0" encoding="utf-8"?>
<sst xmlns="http://schemas.openxmlformats.org/spreadsheetml/2006/main" count="350" uniqueCount="131">
  <si>
    <t>1ヶ月</t>
  </si>
  <si>
    <t>1ヶ月</t>
  </si>
  <si>
    <t>2ヶ月</t>
  </si>
  <si>
    <t>3ヶ月</t>
  </si>
  <si>
    <t>4ヶ月</t>
  </si>
  <si>
    <t>5ヶ月</t>
  </si>
  <si>
    <t>前納月数</t>
  </si>
  <si>
    <t>6ヶ月</t>
  </si>
  <si>
    <t>7ヶ月</t>
  </si>
  <si>
    <t>8ヶ月</t>
  </si>
  <si>
    <t>9ヶ月</t>
  </si>
  <si>
    <t>10ヶ月</t>
  </si>
  <si>
    <t>11ヶ月</t>
  </si>
  <si>
    <t>12ヶ月</t>
  </si>
  <si>
    <t>納入倍率</t>
  </si>
  <si>
    <t>取得月(1年)</t>
  </si>
  <si>
    <t>2月</t>
  </si>
  <si>
    <t>1月</t>
  </si>
  <si>
    <t>12月</t>
  </si>
  <si>
    <t>11月</t>
  </si>
  <si>
    <t>10月</t>
  </si>
  <si>
    <t>9月</t>
  </si>
  <si>
    <t>8月</t>
  </si>
  <si>
    <t>7月</t>
  </si>
  <si>
    <t>6月</t>
  </si>
  <si>
    <t>5月</t>
  </si>
  <si>
    <t>4月</t>
  </si>
  <si>
    <t>3月</t>
  </si>
  <si>
    <t>取得月(６ヶ月)</t>
  </si>
  <si>
    <t>2ヶ月</t>
  </si>
  <si>
    <t>3ヶ月</t>
  </si>
  <si>
    <t>4ヶ月</t>
  </si>
  <si>
    <t>5ヶ月</t>
  </si>
  <si>
    <t>6ヶ月</t>
  </si>
  <si>
    <t>初年度</t>
  </si>
  <si>
    <t>(納入倍率)</t>
  </si>
  <si>
    <t>翌年度</t>
  </si>
  <si>
    <t>翌々年度</t>
  </si>
  <si>
    <t>給与から天引きされている健康保険料</t>
  </si>
  <si>
    <t>給与から天引きされている介護保険料</t>
  </si>
  <si>
    <t>取得月</t>
  </si>
  <si>
    <t>標報</t>
  </si>
  <si>
    <t>任継時負担健康保険料</t>
  </si>
  <si>
    <t>在職時負担介護保険料</t>
  </si>
  <si>
    <t>円</t>
  </si>
  <si>
    <t>年度末（３月）までの保険料</t>
  </si>
  <si>
    <t>保険料</t>
  </si>
  <si>
    <t>取得月の保険料</t>
  </si>
  <si>
    <t>１ヶ月</t>
  </si>
  <si>
    <t>４月から翌年３月までの保険料</t>
  </si>
  <si>
    <t>2年間払込保険料総額</t>
  </si>
  <si>
    <t>0ヶ月</t>
  </si>
  <si>
    <t>（</t>
  </si>
  <si>
    <t>）</t>
  </si>
  <si>
    <t>＝</t>
  </si>
  <si>
    <t>（</t>
  </si>
  <si>
    <t>×</t>
  </si>
  <si>
    <t>＝</t>
  </si>
  <si>
    <t>（</t>
  </si>
  <si>
    <t xml:space="preserve"> </t>
  </si>
  <si>
    <t>任意継続時　標準報酬月額</t>
  </si>
  <si>
    <t>１０月から年度末（３月）までの保険料</t>
  </si>
  <si>
    <t>翌月から９月までの保険料</t>
  </si>
  <si>
    <t>４月から９月までの保険料</t>
  </si>
  <si>
    <t>１０月から翌年３月までの保険料</t>
  </si>
  <si>
    <t>４月から期間満了までの保険料</t>
  </si>
  <si>
    <t>１０月から期間満了までの保険料</t>
  </si>
  <si>
    <t>（</t>
  </si>
  <si>
    <t>）</t>
  </si>
  <si>
    <t>2ヶ月</t>
  </si>
  <si>
    <t>3ヶ月</t>
  </si>
  <si>
    <t>＝</t>
  </si>
  <si>
    <t>=</t>
  </si>
  <si>
    <t>6ヶ月</t>
  </si>
  <si>
    <t>5ヶ月</t>
  </si>
  <si>
    <t>0ヶ月</t>
  </si>
  <si>
    <t>初年度下期前納月数</t>
  </si>
  <si>
    <t>翌々年度上期前納月数</t>
  </si>
  <si>
    <t>翌々年度下期前納月数</t>
  </si>
  <si>
    <t>翌々年度前納月数</t>
  </si>
  <si>
    <t>初年度上期前納月数</t>
  </si>
  <si>
    <t>＜前納１２ヶ月払い　の場合＞</t>
  </si>
  <si>
    <t>（</t>
  </si>
  <si>
    <t>）</t>
  </si>
  <si>
    <t>＝</t>
  </si>
  <si>
    <t>＜毎月払い　の場合＞</t>
  </si>
  <si>
    <t>月数</t>
  </si>
  <si>
    <t>×　</t>
  </si>
  <si>
    <t>取得月(毎月)</t>
  </si>
  <si>
    <t>初年度月数</t>
  </si>
  <si>
    <t>翌々年度月数</t>
  </si>
  <si>
    <t>任継取得月（退職日翌日の属する月）</t>
  </si>
  <si>
    <t>４月から９月まで、　　　　　　　　　　　　　    または期間満了までの保険料</t>
  </si>
  <si>
    <t>＜前納 ６ヶ月払い　の場合＞</t>
  </si>
  <si>
    <t>現在の標準報酬月額</t>
  </si>
  <si>
    <t>あなたの１ヶ月の保険料</t>
  </si>
  <si>
    <t>前納（１２ヶ月払い、６ヶ月払い）を選択された場合は、割引の保険料が適用され、また振込手数料もお得です。</t>
  </si>
  <si>
    <t>年の途中で脱退をお考えの方、または翌年度以降収入が大幅に減少される方は、毎月払いの選択をお勧め</t>
  </si>
  <si>
    <t>いたします。</t>
  </si>
  <si>
    <t>中部電力健康保険組合　任意継続保険料計算書</t>
  </si>
  <si>
    <t>・</t>
  </si>
  <si>
    <t>実際に請求させていただく保険料とは若干の誤差（端数）が出る場合があります。</t>
  </si>
  <si>
    <t>・</t>
  </si>
  <si>
    <t>・</t>
  </si>
  <si>
    <t>・</t>
  </si>
  <si>
    <t>給与天引き健康保険料</t>
  </si>
  <si>
    <t>給与天引き介護保険料</t>
  </si>
  <si>
    <t>徴収の有無についてはこの計算書では対応しておりませんのでご了承下さい。</t>
  </si>
  <si>
    <t>*1</t>
  </si>
  <si>
    <t>*2</t>
  </si>
  <si>
    <t>*3</t>
  </si>
  <si>
    <t>料率改定や、上限改定が行われた場合、このとおりではありませんのでご了承下さい。</t>
  </si>
  <si>
    <t>前納払いをご選択いただいたとき、初回の振込額は、(*1+*1)または、(*2+*2)または(*3*3)となります。</t>
  </si>
  <si>
    <t>介護保険料は４０歳～６４歳の方から徴収します。上記期間に６５歳・４０歳の誕生日を迎える場合の介護保険料</t>
  </si>
  <si>
    <t>給与天引 健康保険料</t>
  </si>
  <si>
    <t>任意継続時   負担介護保険料</t>
  </si>
  <si>
    <t>払込期間の変更は原則お受けできませんので、下記事項に注意のうえ、よくご検討下さいますようお願いいたします。</t>
  </si>
  <si>
    <t>健康保険料</t>
  </si>
  <si>
    <t>介護保険料</t>
  </si>
  <si>
    <t>H24</t>
  </si>
  <si>
    <t>H25</t>
  </si>
  <si>
    <t>事業主</t>
  </si>
  <si>
    <t>被保険者</t>
  </si>
  <si>
    <t>合計</t>
  </si>
  <si>
    <t>負担</t>
  </si>
  <si>
    <t>H25～</t>
  </si>
  <si>
    <t>H29～</t>
  </si>
  <si>
    <t>H26～</t>
  </si>
  <si>
    <t>健康保険料(89/1000)</t>
  </si>
  <si>
    <t>介護保険料（18.8/1000）</t>
  </si>
  <si>
    <t>上記保険料以外に、１件１7０円の振込（振替）手数料が必要となります。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</si>
</sst>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quot;円&quot;"/>
    <numFmt numFmtId="181" formatCode="#,##0_ ;[Red]\-#,##0\ "/>
    <numFmt numFmtId="182" formatCode="\(General\)"/>
    <numFmt numFmtId="183" formatCode="0.0000_ "/>
    <numFmt numFmtId="184" formatCode="0.000_ "/>
    <numFmt numFmtId="185" formatCode="0.00000_ "/>
    <numFmt numFmtId="186" formatCode="0.000000_ "/>
    <numFmt numFmtId="187" formatCode="0.0000000_ "/>
    <numFmt numFmtId="188" formatCode="0.00000000_ "/>
    <numFmt numFmtId="189" formatCode="0.000000000_ "/>
    <numFmt numFmtId="190" formatCode="0;_਀"/>
    <numFmt numFmtId="191" formatCode="0;_찀"/>
    <numFmt numFmtId="192" formatCode="0.0;_찀"/>
    <numFmt numFmtId="193" formatCode="0.00;_찀"/>
    <numFmt numFmtId="194" formatCode="0.000;_찀"/>
    <numFmt numFmtId="195" formatCode="&quot;mm&quot;&quot;月&quot;"/>
    <numFmt numFmtId="196" formatCode="#0&quot;月&quot;"/>
    <numFmt numFmtId="197" formatCode="####&quot;円&quot;"/>
    <numFmt numFmtId="198" formatCode="#,###&quot;円&quot;"/>
    <numFmt numFmtId="199" formatCode="#,##0_ "/>
    <numFmt numFmtId="200" formatCode="#,##0.0;[Red]\-#,##0.0"/>
    <numFmt numFmtId="201" formatCode="#,##0.000;[Red]\-#,##0.000"/>
    <numFmt numFmtId="202" formatCode="#,##0.0000;[Red]\-#,##0.0000"/>
    <numFmt numFmtId="203" formatCode="0.0_ "/>
    <numFmt numFmtId="204" formatCode="0.00_ "/>
    <numFmt numFmtId="205"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4"/>
      <name val="ＭＳ Ｐゴシック"/>
      <family val="3"/>
    </font>
    <font>
      <sz val="12"/>
      <color indexed="16"/>
      <name val="ＭＳ Ｐゴシック"/>
      <family val="3"/>
    </font>
    <font>
      <sz val="10"/>
      <name val="ＭＳ Ｐゴシック"/>
      <family val="3"/>
    </font>
    <font>
      <sz val="8"/>
      <name val="ＭＳ ゴシック"/>
      <family val="3"/>
    </font>
    <font>
      <sz val="11"/>
      <name val="ＭＳ ゴシック"/>
      <family val="3"/>
    </font>
    <font>
      <sz val="10"/>
      <color indexed="16"/>
      <name val="ＭＳ Ｐゴシック"/>
      <family val="3"/>
    </font>
    <font>
      <sz val="9"/>
      <name val="ＭＳ ゴシック"/>
      <family val="3"/>
    </font>
    <font>
      <b/>
      <sz val="10"/>
      <name val="ＭＳ Ｐゴシック"/>
      <family val="3"/>
    </font>
    <font>
      <sz val="9"/>
      <name val="ＭＳ Ｐゴシック"/>
      <family val="3"/>
    </font>
    <font>
      <sz val="10"/>
      <name val="ＭＳ ゴシック"/>
      <family val="3"/>
    </font>
    <font>
      <b/>
      <sz val="11"/>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38" fontId="10" fillId="0" borderId="0" xfId="49" applyFont="1" applyFill="1" applyBorder="1" applyAlignment="1" quotePrefix="1">
      <alignment horizontal="right" vertical="center"/>
    </xf>
    <xf numFmtId="38" fontId="10" fillId="0" borderId="0" xfId="49" applyFont="1" applyFill="1" applyBorder="1" applyAlignment="1">
      <alignment vertical="center"/>
    </xf>
    <xf numFmtId="38" fontId="4" fillId="0" borderId="0" xfId="49" applyFont="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4" fillId="0" borderId="0" xfId="0" applyFont="1" applyAlignment="1">
      <alignment horizontal="left" vertical="center"/>
    </xf>
    <xf numFmtId="0" fontId="7" fillId="0" borderId="0" xfId="0" applyFont="1" applyFill="1" applyBorder="1" applyAlignment="1">
      <alignment vertical="center"/>
    </xf>
    <xf numFmtId="38" fontId="4" fillId="0" borderId="0" xfId="49" applyFont="1" applyAlignment="1">
      <alignment horizontal="right" vertical="center"/>
    </xf>
    <xf numFmtId="0" fontId="0" fillId="0" borderId="0" xfId="0" applyAlignment="1">
      <alignment vertical="center" wrapText="1"/>
    </xf>
    <xf numFmtId="0" fontId="4"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0" fillId="0" borderId="0" xfId="0" applyFill="1" applyAlignment="1">
      <alignment horizontal="center" vertical="center"/>
    </xf>
    <xf numFmtId="188" fontId="0" fillId="0" borderId="0" xfId="0" applyNumberFormat="1" applyFill="1" applyAlignment="1">
      <alignment vertical="center"/>
    </xf>
    <xf numFmtId="0" fontId="8" fillId="0" borderId="0" xfId="0" applyFont="1" applyBorder="1" applyAlignment="1">
      <alignment vertical="center"/>
    </xf>
    <xf numFmtId="38" fontId="8" fillId="0" borderId="0" xfId="49" applyFont="1" applyAlignment="1">
      <alignment vertical="center"/>
    </xf>
    <xf numFmtId="0" fontId="8" fillId="0" borderId="0" xfId="0" applyFont="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38" fontId="8" fillId="0" borderId="11" xfId="49"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38" fontId="8" fillId="0" borderId="0" xfId="49" applyFont="1" applyBorder="1" applyAlignment="1">
      <alignment horizontal="center" vertical="center"/>
    </xf>
    <xf numFmtId="38" fontId="8" fillId="0" borderId="0" xfId="49" applyFont="1" applyBorder="1" applyAlignment="1">
      <alignment vertical="center"/>
    </xf>
    <xf numFmtId="192" fontId="8" fillId="0" borderId="0" xfId="0" applyNumberFormat="1" applyFont="1" applyBorder="1" applyAlignment="1">
      <alignment vertical="center"/>
    </xf>
    <xf numFmtId="0" fontId="8" fillId="0" borderId="11" xfId="0" applyFont="1" applyBorder="1" applyAlignment="1">
      <alignment horizontal="center" vertical="center"/>
    </xf>
    <xf numFmtId="38" fontId="8" fillId="0" borderId="11" xfId="49" applyFont="1" applyBorder="1" applyAlignment="1">
      <alignment horizontal="center" vertical="center"/>
    </xf>
    <xf numFmtId="0" fontId="8" fillId="0" borderId="11" xfId="0" applyFont="1" applyBorder="1" applyAlignment="1">
      <alignment vertical="center"/>
    </xf>
    <xf numFmtId="0" fontId="8" fillId="0" borderId="0" xfId="0" applyFont="1" applyBorder="1" applyAlignment="1">
      <alignment horizontal="left" vertical="center"/>
    </xf>
    <xf numFmtId="0" fontId="13" fillId="0" borderId="13"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3" xfId="0" applyFont="1" applyBorder="1" applyAlignment="1">
      <alignment vertical="center"/>
    </xf>
    <xf numFmtId="38" fontId="8" fillId="0" borderId="13" xfId="49" applyFont="1" applyBorder="1" applyAlignment="1">
      <alignment vertical="center"/>
    </xf>
    <xf numFmtId="0" fontId="13" fillId="0" borderId="13" xfId="0" applyFont="1" applyBorder="1" applyAlignment="1">
      <alignment horizontal="center" vertical="center"/>
    </xf>
    <xf numFmtId="38" fontId="4" fillId="0" borderId="0" xfId="49" applyFont="1" applyBorder="1" applyAlignment="1">
      <alignment horizontal="right" vertical="center"/>
    </xf>
    <xf numFmtId="0" fontId="4" fillId="0" borderId="0" xfId="0" applyFont="1" applyFill="1" applyBorder="1" applyAlignment="1">
      <alignment vertical="center"/>
    </xf>
    <xf numFmtId="38" fontId="4" fillId="33" borderId="0" xfId="49" applyFont="1" applyFill="1" applyBorder="1" applyAlignment="1">
      <alignment horizontal="right" vertical="center"/>
    </xf>
    <xf numFmtId="188" fontId="8" fillId="33" borderId="11" xfId="0" applyNumberFormat="1" applyFont="1" applyFill="1" applyBorder="1" applyAlignment="1">
      <alignment horizontal="center" vertical="center"/>
    </xf>
    <xf numFmtId="0" fontId="8" fillId="33" borderId="11" xfId="0" applyFont="1" applyFill="1" applyBorder="1" applyAlignment="1">
      <alignment horizontal="center" vertical="center"/>
    </xf>
    <xf numFmtId="0" fontId="8" fillId="0" borderId="14" xfId="0" applyFont="1" applyBorder="1" applyAlignment="1">
      <alignment vertical="center"/>
    </xf>
    <xf numFmtId="0" fontId="8" fillId="0" borderId="13" xfId="0" applyFont="1" applyBorder="1" applyAlignment="1">
      <alignment vertical="center"/>
    </xf>
    <xf numFmtId="38" fontId="13" fillId="0" borderId="0" xfId="49" applyFont="1" applyBorder="1" applyAlignment="1">
      <alignment vertical="center"/>
    </xf>
    <xf numFmtId="0" fontId="8" fillId="33" borderId="0" xfId="0" applyFont="1" applyFill="1" applyBorder="1" applyAlignment="1">
      <alignment horizontal="center" vertical="center"/>
    </xf>
    <xf numFmtId="188" fontId="8" fillId="33" borderId="0" xfId="0" applyNumberFormat="1" applyFont="1" applyFill="1" applyBorder="1" applyAlignment="1">
      <alignment horizontal="center" vertical="center"/>
    </xf>
    <xf numFmtId="0" fontId="0" fillId="0" borderId="0" xfId="0" applyBorder="1" applyAlignment="1">
      <alignment horizontal="center" vertical="center"/>
    </xf>
    <xf numFmtId="188" fontId="0" fillId="0" borderId="0" xfId="0" applyNumberFormat="1" applyBorder="1" applyAlignment="1">
      <alignment vertical="center"/>
    </xf>
    <xf numFmtId="0" fontId="8" fillId="0" borderId="0" xfId="0" applyFont="1" applyFill="1" applyBorder="1" applyAlignment="1">
      <alignment horizontal="center" vertical="center"/>
    </xf>
    <xf numFmtId="188" fontId="8" fillId="0" borderId="0" xfId="0" applyNumberFormat="1" applyFont="1" applyFill="1" applyBorder="1" applyAlignment="1">
      <alignment horizontal="center" vertical="center"/>
    </xf>
    <xf numFmtId="0" fontId="0" fillId="0" borderId="0" xfId="0" applyFill="1" applyBorder="1" applyAlignment="1">
      <alignment vertical="center" wrapText="1"/>
    </xf>
    <xf numFmtId="38" fontId="8" fillId="0" borderId="0" xfId="49" applyFont="1" applyAlignment="1">
      <alignment horizontal="right" vertical="center"/>
    </xf>
    <xf numFmtId="38" fontId="13" fillId="0" borderId="13" xfId="49" applyFont="1" applyBorder="1" applyAlignment="1">
      <alignment horizontal="right" vertical="center"/>
    </xf>
    <xf numFmtId="38" fontId="8" fillId="0" borderId="0" xfId="49" applyFont="1" applyBorder="1" applyAlignment="1">
      <alignment horizontal="right" vertical="center"/>
    </xf>
    <xf numFmtId="38" fontId="8" fillId="0" borderId="11" xfId="49" applyFont="1" applyBorder="1" applyAlignment="1">
      <alignment horizontal="right" vertical="center"/>
    </xf>
    <xf numFmtId="0" fontId="4" fillId="0" borderId="0"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38" fontId="8" fillId="33" borderId="0" xfId="49" applyFont="1" applyFill="1" applyBorder="1" applyAlignment="1">
      <alignment vertical="center"/>
    </xf>
    <xf numFmtId="38" fontId="8" fillId="33" borderId="11" xfId="49" applyFont="1" applyFill="1" applyBorder="1" applyAlignment="1">
      <alignment vertical="center"/>
    </xf>
    <xf numFmtId="0" fontId="8" fillId="33" borderId="13" xfId="0" applyFont="1" applyFill="1" applyBorder="1" applyAlignment="1">
      <alignment horizontal="center" vertical="center"/>
    </xf>
    <xf numFmtId="38" fontId="13" fillId="0" borderId="0" xfId="49" applyFont="1" applyBorder="1" applyAlignment="1">
      <alignment horizontal="right" vertical="center"/>
    </xf>
    <xf numFmtId="38" fontId="15" fillId="0" borderId="11" xfId="49" applyFont="1" applyFill="1" applyBorder="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188" fontId="0" fillId="0" borderId="0" xfId="0" applyNumberFormat="1" applyFill="1" applyBorder="1" applyAlignment="1">
      <alignment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88" fontId="0" fillId="0" borderId="11" xfId="0" applyNumberFormat="1" applyFill="1" applyBorder="1" applyAlignment="1">
      <alignment vertical="center"/>
    </xf>
    <xf numFmtId="0" fontId="0" fillId="0" borderId="17" xfId="0" applyFill="1" applyBorder="1" applyAlignment="1">
      <alignment horizontal="center" vertical="center"/>
    </xf>
    <xf numFmtId="0" fontId="0" fillId="0" borderId="13" xfId="0" applyFill="1" applyBorder="1" applyAlignment="1">
      <alignment vertical="center" wrapText="1"/>
    </xf>
    <xf numFmtId="0" fontId="0" fillId="0" borderId="15" xfId="0" applyFill="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188" fontId="0" fillId="0" borderId="11" xfId="0" applyNumberFormat="1" applyBorder="1" applyAlignment="1">
      <alignment vertical="center"/>
    </xf>
    <xf numFmtId="0" fontId="0" fillId="0" borderId="17" xfId="0" applyBorder="1" applyAlignment="1">
      <alignment horizontal="center" vertical="center"/>
    </xf>
    <xf numFmtId="0" fontId="12" fillId="0" borderId="14"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34" borderId="18" xfId="0" applyFont="1" applyFill="1" applyBorder="1" applyAlignment="1">
      <alignment horizontal="center" vertical="center"/>
    </xf>
    <xf numFmtId="0" fontId="14" fillId="0" borderId="0"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vertical="center" wrapText="1"/>
    </xf>
    <xf numFmtId="0" fontId="13" fillId="34" borderId="19" xfId="0" applyFont="1" applyFill="1" applyBorder="1" applyAlignment="1">
      <alignment vertical="center"/>
    </xf>
    <xf numFmtId="0" fontId="5" fillId="34" borderId="20" xfId="0" applyFont="1" applyFill="1" applyBorder="1" applyAlignment="1">
      <alignment horizontal="center" vertical="center"/>
    </xf>
    <xf numFmtId="0" fontId="5" fillId="34" borderId="20" xfId="0" applyFont="1" applyFill="1" applyBorder="1" applyAlignment="1">
      <alignment vertical="center"/>
    </xf>
    <xf numFmtId="38" fontId="5" fillId="34" borderId="20" xfId="49" applyFont="1" applyFill="1" applyBorder="1" applyAlignment="1">
      <alignment horizontal="right" vertical="center"/>
    </xf>
    <xf numFmtId="38" fontId="13" fillId="0" borderId="13" xfId="0" applyNumberFormat="1" applyFont="1" applyBorder="1" applyAlignment="1">
      <alignment vertical="center"/>
    </xf>
    <xf numFmtId="0" fontId="15" fillId="0" borderId="0" xfId="0" applyFont="1" applyFill="1" applyBorder="1" applyAlignment="1">
      <alignment horizontal="center" vertical="center" shrinkToFit="1"/>
    </xf>
    <xf numFmtId="38" fontId="15" fillId="0" borderId="0" xfId="49" applyFont="1" applyFill="1" applyBorder="1" applyAlignment="1">
      <alignment vertical="center"/>
    </xf>
    <xf numFmtId="0" fontId="8" fillId="0" borderId="0" xfId="0" applyFont="1" applyAlignment="1">
      <alignment horizontal="left" vertical="center"/>
    </xf>
    <xf numFmtId="0" fontId="14" fillId="0" borderId="0" xfId="0" applyFont="1" applyAlignment="1">
      <alignment vertical="center"/>
    </xf>
    <xf numFmtId="0" fontId="16" fillId="0" borderId="0" xfId="0" applyFont="1" applyAlignment="1">
      <alignment horizontal="left" vertical="center" wrapText="1"/>
    </xf>
    <xf numFmtId="38" fontId="16" fillId="0" borderId="0" xfId="49" applyFont="1" applyAlignment="1">
      <alignment horizontal="left" vertical="center"/>
    </xf>
    <xf numFmtId="0" fontId="16"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horizontal="lef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9" fillId="0" borderId="0" xfId="0" applyFont="1" applyFill="1" applyBorder="1" applyAlignment="1">
      <alignment horizontal="center" vertical="center" wrapText="1" shrinkToFit="1"/>
    </xf>
    <xf numFmtId="0" fontId="17" fillId="0" borderId="0" xfId="0" applyFont="1" applyAlignment="1">
      <alignment vertical="center" wrapText="1"/>
    </xf>
    <xf numFmtId="38" fontId="4" fillId="0" borderId="0" xfId="49" applyFont="1" applyBorder="1" applyAlignment="1">
      <alignment vertical="center"/>
    </xf>
    <xf numFmtId="38" fontId="4" fillId="34" borderId="20" xfId="49" applyFont="1" applyFill="1" applyBorder="1" applyAlignment="1">
      <alignment vertical="center"/>
    </xf>
    <xf numFmtId="38" fontId="0" fillId="0" borderId="0" xfId="49" applyFont="1" applyFill="1" applyBorder="1" applyAlignment="1">
      <alignment vertical="center"/>
    </xf>
    <xf numFmtId="199" fontId="8" fillId="33" borderId="13" xfId="0" applyNumberFormat="1" applyFont="1" applyFill="1" applyBorder="1" applyAlignment="1">
      <alignment vertical="center"/>
    </xf>
    <xf numFmtId="199" fontId="8" fillId="33" borderId="0" xfId="0" applyNumberFormat="1" applyFont="1" applyFill="1" applyBorder="1" applyAlignment="1">
      <alignment vertical="center"/>
    </xf>
    <xf numFmtId="199" fontId="13" fillId="0" borderId="13" xfId="0" applyNumberFormat="1" applyFont="1" applyBorder="1" applyAlignment="1">
      <alignment vertical="center"/>
    </xf>
    <xf numFmtId="38" fontId="10" fillId="0" borderId="0" xfId="49" applyNumberFormat="1" applyFont="1" applyFill="1" applyBorder="1" applyAlignment="1">
      <alignment vertical="center"/>
    </xf>
    <xf numFmtId="38" fontId="10" fillId="0" borderId="16" xfId="49" applyNumberFormat="1" applyFont="1" applyFill="1" applyBorder="1" applyAlignment="1">
      <alignment vertical="center"/>
    </xf>
    <xf numFmtId="38" fontId="10" fillId="0" borderId="11" xfId="49" applyNumberFormat="1" applyFont="1" applyFill="1" applyBorder="1" applyAlignment="1">
      <alignment vertical="center"/>
    </xf>
    <xf numFmtId="38" fontId="10" fillId="0" borderId="17" xfId="49" applyNumberFormat="1" applyFont="1" applyFill="1" applyBorder="1" applyAlignment="1">
      <alignment vertical="center"/>
    </xf>
    <xf numFmtId="38" fontId="10" fillId="0" borderId="12" xfId="49" applyNumberFormat="1" applyFont="1" applyFill="1" applyBorder="1" applyAlignment="1">
      <alignment vertical="center"/>
    </xf>
    <xf numFmtId="0" fontId="0" fillId="0" borderId="13" xfId="0" applyBorder="1" applyAlignment="1">
      <alignment horizontal="center" vertical="center" wrapText="1"/>
    </xf>
    <xf numFmtId="0" fontId="0" fillId="0" borderId="0" xfId="0" applyFill="1" applyBorder="1" applyAlignment="1">
      <alignment horizontal="left" vertical="center"/>
    </xf>
    <xf numFmtId="0" fontId="0" fillId="0" borderId="21" xfId="0" applyBorder="1" applyAlignment="1">
      <alignment vertical="center"/>
    </xf>
    <xf numFmtId="0" fontId="0" fillId="0" borderId="21" xfId="0" applyFill="1" applyBorder="1" applyAlignment="1">
      <alignment horizontal="center" vertical="center"/>
    </xf>
    <xf numFmtId="0" fontId="0" fillId="0" borderId="21" xfId="0" applyBorder="1" applyAlignment="1">
      <alignment horizontal="center" vertical="center"/>
    </xf>
    <xf numFmtId="38" fontId="10" fillId="0" borderId="10" xfId="49" applyNumberFormat="1" applyFont="1" applyFill="1" applyBorder="1" applyAlignment="1">
      <alignment vertical="center"/>
    </xf>
    <xf numFmtId="38" fontId="10" fillId="0" borderId="0" xfId="49" applyFont="1" applyFill="1" applyBorder="1" applyAlignment="1">
      <alignment horizontal="right" vertical="center"/>
    </xf>
    <xf numFmtId="38" fontId="0" fillId="0" borderId="0" xfId="49" applyNumberFormat="1" applyFont="1" applyFill="1" applyBorder="1" applyAlignment="1">
      <alignment vertical="center"/>
    </xf>
    <xf numFmtId="38" fontId="10" fillId="0" borderId="11" xfId="49" applyFont="1" applyFill="1" applyBorder="1" applyAlignment="1">
      <alignment horizontal="right" vertical="center"/>
    </xf>
    <xf numFmtId="38" fontId="0" fillId="0" borderId="11" xfId="49" applyNumberFormat="1" applyFont="1" applyFill="1" applyBorder="1" applyAlignment="1">
      <alignment vertical="center"/>
    </xf>
    <xf numFmtId="38" fontId="10" fillId="0" borderId="0" xfId="49" applyFont="1" applyAlignment="1">
      <alignment vertical="center"/>
    </xf>
    <xf numFmtId="0" fontId="13" fillId="0" borderId="13" xfId="0" applyFont="1" applyBorder="1" applyAlignment="1">
      <alignment horizontal="center" vertical="center"/>
    </xf>
    <xf numFmtId="38" fontId="13" fillId="0" borderId="13" xfId="49" applyFont="1" applyBorder="1" applyAlignment="1">
      <alignment vertical="center"/>
    </xf>
    <xf numFmtId="0" fontId="13"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16" fillId="0" borderId="0" xfId="0" applyFont="1" applyBorder="1" applyAlignment="1">
      <alignment horizontal="left" vertical="center" wrapText="1"/>
    </xf>
    <xf numFmtId="38" fontId="13" fillId="0" borderId="0" xfId="49" applyFont="1" applyBorder="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38" fontId="4" fillId="35" borderId="0" xfId="49" applyFont="1" applyFill="1" applyBorder="1" applyAlignment="1">
      <alignment horizontal="right" vertical="center"/>
    </xf>
    <xf numFmtId="38" fontId="4" fillId="35" borderId="21" xfId="49" applyFont="1" applyFill="1" applyBorder="1" applyAlignment="1" applyProtection="1">
      <alignment vertical="center"/>
      <protection locked="0"/>
    </xf>
    <xf numFmtId="38" fontId="4" fillId="35" borderId="21" xfId="49" applyFont="1" applyFill="1" applyBorder="1" applyAlignment="1" applyProtection="1">
      <alignment vertical="center"/>
      <protection locked="0"/>
    </xf>
    <xf numFmtId="38" fontId="4" fillId="35" borderId="21" xfId="49"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05"/>
  <sheetViews>
    <sheetView tabSelected="1" zoomScalePageLayoutView="0" workbookViewId="0" topLeftCell="A1">
      <selection activeCell="D5" sqref="D5"/>
    </sheetView>
  </sheetViews>
  <sheetFormatPr defaultColWidth="9.00390625" defaultRowHeight="27" customHeight="1"/>
  <cols>
    <col min="1" max="1" width="1.75390625" style="3" customWidth="1"/>
    <col min="2" max="2" width="25.125" style="3" customWidth="1"/>
    <col min="3" max="3" width="1.625" style="3" customWidth="1"/>
    <col min="4" max="4" width="8.50390625" style="3" customWidth="1"/>
    <col min="5" max="5" width="6.50390625" style="3" bestFit="1" customWidth="1"/>
    <col min="6" max="7" width="1.4921875" style="3" customWidth="1"/>
    <col min="8" max="8" width="10.50390625" style="6" bestFit="1" customWidth="1"/>
    <col min="9" max="9" width="4.125" style="2" customWidth="1"/>
    <col min="10" max="10" width="9.125" style="3" customWidth="1"/>
    <col min="11" max="11" width="12.875" style="2" customWidth="1"/>
    <col min="12" max="12" width="2.125" style="3" customWidth="1"/>
    <col min="13" max="13" width="9.25390625" style="11" customWidth="1"/>
    <col min="14" max="14" width="4.00390625" style="2" customWidth="1"/>
    <col min="15" max="15" width="1.75390625" style="3" customWidth="1"/>
    <col min="16" max="16" width="2.25390625" style="6" customWidth="1"/>
    <col min="17" max="17" width="2.625" style="3" customWidth="1"/>
    <col min="18" max="16384" width="9.00390625" style="3" customWidth="1"/>
  </cols>
  <sheetData>
    <row r="1" spans="1:13" ht="16.5" customHeight="1">
      <c r="A1" s="146" t="s">
        <v>99</v>
      </c>
      <c r="B1" s="146"/>
      <c r="C1" s="146"/>
      <c r="D1" s="146"/>
      <c r="E1" s="146"/>
      <c r="F1" s="146"/>
      <c r="G1" s="146"/>
      <c r="H1" s="146"/>
      <c r="I1" s="146"/>
      <c r="J1" s="146"/>
      <c r="K1" s="146"/>
      <c r="L1" s="146"/>
      <c r="M1" s="146"/>
    </row>
    <row r="2" spans="1:13" ht="16.5" customHeight="1">
      <c r="A2" s="109"/>
      <c r="B2" s="109"/>
      <c r="C2" s="109"/>
      <c r="D2" s="109"/>
      <c r="E2" s="109"/>
      <c r="F2" s="109"/>
      <c r="G2" s="109"/>
      <c r="H2" s="109"/>
      <c r="I2" s="109"/>
      <c r="J2" s="109"/>
      <c r="K2" s="109"/>
      <c r="L2" s="109"/>
      <c r="M2" s="109"/>
    </row>
    <row r="3" ht="16.5" customHeight="1"/>
    <row r="4" spans="7:14" ht="16.5" customHeight="1">
      <c r="G4" s="25" t="s">
        <v>94</v>
      </c>
      <c r="I4" s="13"/>
      <c r="J4" s="13"/>
      <c r="K4" s="3"/>
      <c r="M4" s="154">
        <f>IF(D5="","",VLOOKUP(D5,健康保険料,2,0))</f>
      </c>
      <c r="N4" s="59" t="s">
        <v>44</v>
      </c>
    </row>
    <row r="5" spans="1:14" ht="16.5" customHeight="1">
      <c r="A5" s="107" t="s">
        <v>38</v>
      </c>
      <c r="B5" s="107"/>
      <c r="C5" s="14"/>
      <c r="D5" s="155"/>
      <c r="E5" s="3" t="s">
        <v>44</v>
      </c>
      <c r="F5" s="15"/>
      <c r="G5" s="18" t="s">
        <v>60</v>
      </c>
      <c r="M5" s="42">
        <f>IF(D5="","",IF(D5&gt;16920,500000,VLOOKUP(D5,健康保険料,2,0)))</f>
      </c>
      <c r="N5" s="2" t="s">
        <v>44</v>
      </c>
    </row>
    <row r="6" spans="1:14" ht="16.5" customHeight="1">
      <c r="A6" s="103" t="s">
        <v>39</v>
      </c>
      <c r="B6" s="103"/>
      <c r="C6" s="8"/>
      <c r="D6" s="156"/>
      <c r="E6" s="3" t="s">
        <v>44</v>
      </c>
      <c r="G6" s="18" t="s">
        <v>128</v>
      </c>
      <c r="I6" s="7"/>
      <c r="J6" s="13"/>
      <c r="K6" s="7"/>
      <c r="L6" s="13"/>
      <c r="M6" s="42">
        <f>IF(D5="","",IF(D5&gt;18000,44500,VLOOKUP(D5,健康保険料,3,0)))</f>
      </c>
      <c r="N6" s="2" t="s">
        <v>44</v>
      </c>
    </row>
    <row r="7" spans="1:15" ht="16.5" customHeight="1">
      <c r="A7" s="108" t="s">
        <v>91</v>
      </c>
      <c r="B7" s="108"/>
      <c r="C7" s="33"/>
      <c r="D7" s="157"/>
      <c r="F7" s="9"/>
      <c r="G7" s="18" t="s">
        <v>129</v>
      </c>
      <c r="I7" s="7"/>
      <c r="J7" s="13"/>
      <c r="K7" s="7"/>
      <c r="L7" s="13"/>
      <c r="M7" s="42">
        <f>IF(D6="","",IF(D6=0,"0",IF(D6&gt;4700,9400,VLOOKUP(D6,介護保険料,2,0))))</f>
      </c>
      <c r="N7" s="2" t="s">
        <v>44</v>
      </c>
      <c r="O7"/>
    </row>
    <row r="8" spans="1:15" ht="16.5" customHeight="1">
      <c r="A8" s="25"/>
      <c r="B8" s="13"/>
      <c r="C8" s="13"/>
      <c r="D8" s="40"/>
      <c r="E8" s="41"/>
      <c r="F8" s="10"/>
      <c r="G8" s="95" t="s">
        <v>95</v>
      </c>
      <c r="H8" s="117"/>
      <c r="I8" s="96"/>
      <c r="J8" s="97"/>
      <c r="K8" s="96"/>
      <c r="L8" s="97"/>
      <c r="M8" s="98">
        <f>SUM(M6:M7)</f>
        <v>0</v>
      </c>
      <c r="N8" s="91" t="s">
        <v>44</v>
      </c>
      <c r="O8" s="1"/>
    </row>
    <row r="9" spans="1:15" ht="16.5" customHeight="1">
      <c r="A9" s="7"/>
      <c r="B9" s="7"/>
      <c r="C9" s="7"/>
      <c r="D9" s="7"/>
      <c r="J9" s="2"/>
      <c r="O9" s="1"/>
    </row>
    <row r="10" spans="1:16" s="8" customFormat="1" ht="16.5" customHeight="1">
      <c r="A10" s="145" t="s">
        <v>81</v>
      </c>
      <c r="B10" s="145"/>
      <c r="C10" s="145"/>
      <c r="D10" s="145"/>
      <c r="E10" s="145"/>
      <c r="F10" s="145"/>
      <c r="H10" s="19"/>
      <c r="I10" s="20"/>
      <c r="K10" s="20"/>
      <c r="M10" s="55"/>
      <c r="N10" s="20"/>
      <c r="O10" s="20"/>
      <c r="P10" s="19"/>
    </row>
    <row r="11" spans="1:16" s="8" customFormat="1" ht="16.5" customHeight="1">
      <c r="A11" s="45" t="s">
        <v>50</v>
      </c>
      <c r="B11" s="46"/>
      <c r="C11" s="46"/>
      <c r="D11" s="46"/>
      <c r="E11" s="46"/>
      <c r="F11" s="46"/>
      <c r="G11" s="46"/>
      <c r="H11" s="34"/>
      <c r="I11" s="39"/>
      <c r="J11" s="34"/>
      <c r="K11" s="35"/>
      <c r="L11" s="34"/>
      <c r="M11" s="56">
        <f>SUM(L17,L15,L12)</f>
        <v>0</v>
      </c>
      <c r="N11" s="60" t="s">
        <v>44</v>
      </c>
      <c r="P11" s="19"/>
    </row>
    <row r="12" spans="1:16" s="8" customFormat="1" ht="16.5" customHeight="1">
      <c r="A12" s="36" t="s">
        <v>34</v>
      </c>
      <c r="B12" s="37"/>
      <c r="C12" s="37"/>
      <c r="D12" s="37"/>
      <c r="E12" s="37"/>
      <c r="F12" s="37"/>
      <c r="G12" s="37"/>
      <c r="H12" s="38"/>
      <c r="I12" s="138"/>
      <c r="J12" s="138"/>
      <c r="K12" s="138"/>
      <c r="L12" s="139">
        <f>SUM(M13:M14)</f>
        <v>0</v>
      </c>
      <c r="M12" s="139"/>
      <c r="N12" s="60" t="s">
        <v>44</v>
      </c>
      <c r="O12" s="20"/>
      <c r="P12" s="19"/>
    </row>
    <row r="13" spans="1:16" s="8" customFormat="1" ht="16.5" customHeight="1">
      <c r="A13" s="24"/>
      <c r="B13" s="92" t="s">
        <v>47</v>
      </c>
      <c r="C13" s="25" t="s">
        <v>52</v>
      </c>
      <c r="D13" s="26" t="s">
        <v>48</v>
      </c>
      <c r="E13" s="26" t="s">
        <v>46</v>
      </c>
      <c r="F13" s="27" t="s">
        <v>53</v>
      </c>
      <c r="G13" s="27"/>
      <c r="H13" s="28"/>
      <c r="I13" s="26"/>
      <c r="J13" s="29"/>
      <c r="K13" s="26"/>
      <c r="L13" s="26" t="s">
        <v>54</v>
      </c>
      <c r="M13" s="57">
        <f>M8</f>
        <v>0</v>
      </c>
      <c r="N13" s="61" t="s">
        <v>44</v>
      </c>
      <c r="O13" s="20" t="s">
        <v>108</v>
      </c>
      <c r="P13" s="19"/>
    </row>
    <row r="14" spans="1:16" s="8" customFormat="1" ht="16.5" customHeight="1">
      <c r="A14" s="24"/>
      <c r="B14" s="92" t="s">
        <v>45</v>
      </c>
      <c r="C14" s="25" t="s">
        <v>55</v>
      </c>
      <c r="D14" s="48">
        <f>IF(D7="","",IF(D7="3月","0ヶ月",VLOOKUP(D7,納入倍率１年,2,FALSE)))</f>
      </c>
      <c r="E14" s="26" t="s">
        <v>46</v>
      </c>
      <c r="F14" s="27" t="s">
        <v>53</v>
      </c>
      <c r="G14" s="27"/>
      <c r="H14" s="63">
        <f>M13</f>
        <v>0</v>
      </c>
      <c r="I14" s="26" t="s">
        <v>56</v>
      </c>
      <c r="J14" s="18" t="s">
        <v>35</v>
      </c>
      <c r="K14" s="49" t="str">
        <f>IF(D7="","0",IF(D7="3月","0",VLOOKUP(D7,納入倍率１年,3,FALSE)))</f>
        <v>0</v>
      </c>
      <c r="L14" s="26" t="s">
        <v>57</v>
      </c>
      <c r="M14" s="57">
        <f>ROUND(H14*K14,0)</f>
        <v>0</v>
      </c>
      <c r="N14" s="61" t="s">
        <v>44</v>
      </c>
      <c r="O14" s="20" t="s">
        <v>108</v>
      </c>
      <c r="P14" s="19"/>
    </row>
    <row r="15" spans="1:16" s="8" customFormat="1" ht="16.5" customHeight="1">
      <c r="A15" s="24" t="s">
        <v>36</v>
      </c>
      <c r="B15" s="25"/>
      <c r="C15" s="25"/>
      <c r="D15" s="25"/>
      <c r="E15" s="25"/>
      <c r="F15" s="25"/>
      <c r="G15" s="25"/>
      <c r="H15" s="28"/>
      <c r="I15" s="140"/>
      <c r="J15" s="140"/>
      <c r="K15" s="140"/>
      <c r="L15" s="144">
        <f>SUM(M16:M16)</f>
        <v>0</v>
      </c>
      <c r="M15" s="144"/>
      <c r="N15" s="61" t="s">
        <v>44</v>
      </c>
      <c r="P15" s="19"/>
    </row>
    <row r="16" spans="1:16" s="8" customFormat="1" ht="16.5" customHeight="1">
      <c r="A16" s="24"/>
      <c r="B16" s="92" t="s">
        <v>49</v>
      </c>
      <c r="C16" s="25" t="s">
        <v>58</v>
      </c>
      <c r="D16" s="26" t="s">
        <v>13</v>
      </c>
      <c r="E16" s="26" t="s">
        <v>46</v>
      </c>
      <c r="F16" s="27" t="s">
        <v>53</v>
      </c>
      <c r="G16" s="27"/>
      <c r="H16" s="63">
        <f>M13</f>
        <v>0</v>
      </c>
      <c r="I16" s="26" t="s">
        <v>56</v>
      </c>
      <c r="J16" s="18" t="s">
        <v>35</v>
      </c>
      <c r="K16" s="53">
        <f>VLOOKUP(D16,前納月数１年,2,FALSE)</f>
        <v>11.74850202</v>
      </c>
      <c r="L16" s="26" t="s">
        <v>57</v>
      </c>
      <c r="M16" s="57">
        <f>ROUND(H16*K16,0)</f>
        <v>0</v>
      </c>
      <c r="N16" s="61" t="s">
        <v>44</v>
      </c>
      <c r="P16" s="19"/>
    </row>
    <row r="17" spans="1:16" s="8" customFormat="1" ht="16.5" customHeight="1">
      <c r="A17" s="24" t="s">
        <v>37</v>
      </c>
      <c r="B17" s="25"/>
      <c r="C17" s="25"/>
      <c r="D17" s="25"/>
      <c r="E17" s="25"/>
      <c r="F17" s="25"/>
      <c r="G17" s="25"/>
      <c r="H17" s="28"/>
      <c r="I17" s="140"/>
      <c r="J17" s="140"/>
      <c r="K17" s="140"/>
      <c r="L17" s="144">
        <f>SUM(M18:M18)</f>
        <v>0</v>
      </c>
      <c r="M17" s="144"/>
      <c r="N17" s="61" t="s">
        <v>44</v>
      </c>
      <c r="P17" s="19"/>
    </row>
    <row r="18" spans="1:16" s="8" customFormat="1" ht="16.5" customHeight="1">
      <c r="A18" s="21"/>
      <c r="B18" s="93" t="s">
        <v>65</v>
      </c>
      <c r="C18" s="22" t="s">
        <v>58</v>
      </c>
      <c r="D18" s="44">
        <f>IF(D7="","",IF(D7="4月","0ヶ月",VLOOKUP(D7,納入倍率１年,4,FALSE)))</f>
      </c>
      <c r="E18" s="30" t="s">
        <v>46</v>
      </c>
      <c r="F18" s="31" t="s">
        <v>53</v>
      </c>
      <c r="G18" s="31"/>
      <c r="H18" s="64">
        <f>M13</f>
        <v>0</v>
      </c>
      <c r="I18" s="30" t="s">
        <v>56</v>
      </c>
      <c r="J18" s="32" t="s">
        <v>35</v>
      </c>
      <c r="K18" s="43" t="str">
        <f>IF(D18="","0",IF(D18="0ヶ月","0",VLOOKUP(D18,前納月数１年,2,FALSE)))</f>
        <v>0</v>
      </c>
      <c r="L18" s="30" t="s">
        <v>57</v>
      </c>
      <c r="M18" s="58">
        <f>ROUND(H18*K18,0)</f>
        <v>0</v>
      </c>
      <c r="N18" s="62" t="s">
        <v>44</v>
      </c>
      <c r="P18" s="19"/>
    </row>
    <row r="19" spans="8:16" s="8" customFormat="1" ht="16.5" customHeight="1">
      <c r="H19" s="19"/>
      <c r="I19" s="20"/>
      <c r="K19" s="20"/>
      <c r="M19" s="55"/>
      <c r="N19" s="20"/>
      <c r="P19" s="19"/>
    </row>
    <row r="20" spans="1:16" s="8" customFormat="1" ht="16.5" customHeight="1">
      <c r="A20" s="145" t="s">
        <v>93</v>
      </c>
      <c r="B20" s="145"/>
      <c r="C20" s="145"/>
      <c r="D20" s="145"/>
      <c r="E20" s="145"/>
      <c r="F20" s="145"/>
      <c r="H20" s="19"/>
      <c r="I20" s="20"/>
      <c r="K20" s="20"/>
      <c r="M20" s="55"/>
      <c r="N20" s="20"/>
      <c r="O20" s="20"/>
      <c r="P20" s="19"/>
    </row>
    <row r="21" spans="1:16" s="8" customFormat="1" ht="16.5" customHeight="1">
      <c r="A21" s="45" t="s">
        <v>50</v>
      </c>
      <c r="B21" s="46"/>
      <c r="C21" s="46"/>
      <c r="D21" s="46"/>
      <c r="E21" s="46"/>
      <c r="F21" s="46"/>
      <c r="G21" s="46"/>
      <c r="H21" s="34"/>
      <c r="I21" s="39"/>
      <c r="J21" s="34"/>
      <c r="K21" s="35"/>
      <c r="L21" s="34"/>
      <c r="M21" s="56">
        <f>L29+L26+L22</f>
        <v>0</v>
      </c>
      <c r="N21" s="60" t="s">
        <v>44</v>
      </c>
      <c r="P21" s="19"/>
    </row>
    <row r="22" spans="1:16" s="8" customFormat="1" ht="16.5" customHeight="1">
      <c r="A22" s="36" t="s">
        <v>34</v>
      </c>
      <c r="B22" s="37"/>
      <c r="C22" s="37"/>
      <c r="D22" s="37"/>
      <c r="E22" s="37"/>
      <c r="F22" s="37"/>
      <c r="G22" s="37"/>
      <c r="H22" s="38"/>
      <c r="I22" s="138"/>
      <c r="J22" s="138"/>
      <c r="K22" s="138"/>
      <c r="L22" s="139">
        <f>SUM(M23:M25)</f>
        <v>0</v>
      </c>
      <c r="M22" s="139"/>
      <c r="N22" s="60" t="s">
        <v>44</v>
      </c>
      <c r="O22" s="20"/>
      <c r="P22" s="19"/>
    </row>
    <row r="23" spans="1:16" s="8" customFormat="1" ht="16.5" customHeight="1">
      <c r="A23" s="24"/>
      <c r="B23" s="92" t="s">
        <v>47</v>
      </c>
      <c r="C23" s="25" t="s">
        <v>52</v>
      </c>
      <c r="D23" s="26" t="s">
        <v>48</v>
      </c>
      <c r="E23" s="26" t="s">
        <v>46</v>
      </c>
      <c r="F23" s="27" t="s">
        <v>53</v>
      </c>
      <c r="G23" s="27"/>
      <c r="H23" s="28"/>
      <c r="I23" s="26"/>
      <c r="J23" s="29"/>
      <c r="K23" s="26"/>
      <c r="L23" s="26" t="s">
        <v>54</v>
      </c>
      <c r="M23" s="57">
        <f>M8</f>
        <v>0</v>
      </c>
      <c r="N23" s="61" t="s">
        <v>44</v>
      </c>
      <c r="O23" s="20" t="s">
        <v>109</v>
      </c>
      <c r="P23" s="19" t="s">
        <v>110</v>
      </c>
    </row>
    <row r="24" spans="1:16" s="8" customFormat="1" ht="16.5" customHeight="1">
      <c r="A24" s="24"/>
      <c r="B24" s="92" t="s">
        <v>62</v>
      </c>
      <c r="C24" s="25" t="s">
        <v>67</v>
      </c>
      <c r="D24" s="48">
        <f>IF(D7="","",IF(D7="3月","0ヶ月",VLOOKUP(D7,納入倍率６ヶ月,2,FALSE)))</f>
      </c>
      <c r="E24" s="26" t="s">
        <v>46</v>
      </c>
      <c r="F24" s="27" t="s">
        <v>68</v>
      </c>
      <c r="G24" s="27"/>
      <c r="H24" s="63">
        <f>M23</f>
        <v>0</v>
      </c>
      <c r="I24" s="26" t="s">
        <v>56</v>
      </c>
      <c r="J24" s="18" t="s">
        <v>35</v>
      </c>
      <c r="K24" s="49" t="str">
        <f>IF(D24="","0",IF(D7="3月","0",IF(D24="0ヶ月","0",VLOOKUP(D24,前納月数６ヶ月,2,FALSE))))</f>
        <v>0</v>
      </c>
      <c r="L24" s="26" t="s">
        <v>54</v>
      </c>
      <c r="M24" s="57">
        <f>ROUND(H24*K24,0)</f>
        <v>0</v>
      </c>
      <c r="N24" s="61" t="s">
        <v>44</v>
      </c>
      <c r="O24" s="20" t="s">
        <v>109</v>
      </c>
      <c r="P24" s="19"/>
    </row>
    <row r="25" spans="1:16" s="8" customFormat="1" ht="16.5" customHeight="1">
      <c r="A25" s="24"/>
      <c r="B25" s="92" t="s">
        <v>61</v>
      </c>
      <c r="C25" s="25" t="s">
        <v>55</v>
      </c>
      <c r="D25" s="48">
        <f>IF(D7="","",IF(D7="3月","0ヶ月",VLOOKUP(D7,納入倍率６ヶ月,4,FALSE)))</f>
      </c>
      <c r="E25" s="26" t="s">
        <v>46</v>
      </c>
      <c r="F25" s="27" t="s">
        <v>53</v>
      </c>
      <c r="G25" s="27"/>
      <c r="H25" s="63">
        <f>M23</f>
        <v>0</v>
      </c>
      <c r="I25" s="26" t="s">
        <v>56</v>
      </c>
      <c r="J25" s="18" t="s">
        <v>35</v>
      </c>
      <c r="K25" s="49" t="str">
        <f>IF(D25="","0",IF(D7="3月","0",VLOOKUP(D25,前納月数６ヶ月,2,FALSE)))</f>
        <v>0</v>
      </c>
      <c r="L25" s="26" t="s">
        <v>57</v>
      </c>
      <c r="M25" s="57">
        <f>ROUND(H25*K25,0)</f>
        <v>0</v>
      </c>
      <c r="N25" s="61" t="s">
        <v>44</v>
      </c>
      <c r="O25" s="20"/>
      <c r="P25" s="19" t="s">
        <v>110</v>
      </c>
    </row>
    <row r="26" spans="1:16" s="8" customFormat="1" ht="16.5" customHeight="1">
      <c r="A26" s="24" t="s">
        <v>36</v>
      </c>
      <c r="B26" s="25"/>
      <c r="C26" s="25"/>
      <c r="D26" s="25"/>
      <c r="E26" s="25"/>
      <c r="F26" s="25"/>
      <c r="G26" s="25"/>
      <c r="H26" s="28"/>
      <c r="I26" s="140"/>
      <c r="J26" s="140"/>
      <c r="K26" s="140"/>
      <c r="L26" s="144">
        <f>SUM(M27:M28)</f>
        <v>0</v>
      </c>
      <c r="M26" s="144"/>
      <c r="N26" s="61" t="s">
        <v>44</v>
      </c>
      <c r="P26" s="19"/>
    </row>
    <row r="27" spans="1:16" s="8" customFormat="1" ht="16.5" customHeight="1">
      <c r="A27" s="24"/>
      <c r="B27" s="92" t="s">
        <v>63</v>
      </c>
      <c r="C27" s="25"/>
      <c r="D27" s="52" t="s">
        <v>7</v>
      </c>
      <c r="E27" s="26" t="s">
        <v>46</v>
      </c>
      <c r="F27" s="25"/>
      <c r="G27" s="25"/>
      <c r="H27" s="63">
        <f>M23</f>
        <v>0</v>
      </c>
      <c r="I27" s="26" t="s">
        <v>56</v>
      </c>
      <c r="J27" s="18" t="s">
        <v>35</v>
      </c>
      <c r="K27" s="53">
        <f>VLOOKUP(D27,前納月数６ヶ月,2,FALSE)</f>
        <v>5.93184725</v>
      </c>
      <c r="L27" s="47" t="s">
        <v>71</v>
      </c>
      <c r="M27" s="57">
        <f>ROUND(H27*K27,0)</f>
        <v>0</v>
      </c>
      <c r="N27" s="61"/>
      <c r="P27" s="19"/>
    </row>
    <row r="28" spans="1:16" s="8" customFormat="1" ht="16.5" customHeight="1">
      <c r="A28" s="24"/>
      <c r="B28" s="92" t="s">
        <v>64</v>
      </c>
      <c r="C28" s="25" t="s">
        <v>58</v>
      </c>
      <c r="D28" s="52" t="s">
        <v>7</v>
      </c>
      <c r="E28" s="26" t="s">
        <v>46</v>
      </c>
      <c r="F28" s="27" t="s">
        <v>53</v>
      </c>
      <c r="G28" s="27"/>
      <c r="H28" s="63">
        <f>M23</f>
        <v>0</v>
      </c>
      <c r="I28" s="26" t="s">
        <v>56</v>
      </c>
      <c r="J28" s="18" t="s">
        <v>35</v>
      </c>
      <c r="K28" s="53">
        <f>VLOOKUP(D28,前納月数６ヶ月,2,FALSE)</f>
        <v>5.93184725</v>
      </c>
      <c r="L28" s="26" t="s">
        <v>57</v>
      </c>
      <c r="M28" s="57">
        <f>ROUND(H28*K28,0)</f>
        <v>0</v>
      </c>
      <c r="N28" s="61" t="s">
        <v>44</v>
      </c>
      <c r="P28" s="19"/>
    </row>
    <row r="29" spans="1:16" s="8" customFormat="1" ht="16.5" customHeight="1">
      <c r="A29" s="24" t="s">
        <v>37</v>
      </c>
      <c r="B29" s="25"/>
      <c r="C29" s="25"/>
      <c r="D29" s="25"/>
      <c r="E29" s="25"/>
      <c r="F29" s="25"/>
      <c r="G29" s="25"/>
      <c r="H29" s="28"/>
      <c r="I29" s="140"/>
      <c r="J29" s="140"/>
      <c r="K29" s="140"/>
      <c r="L29" s="144">
        <f>SUM(M30:M31)</f>
        <v>0</v>
      </c>
      <c r="M29" s="144"/>
      <c r="N29" s="61" t="s">
        <v>44</v>
      </c>
      <c r="P29" s="19"/>
    </row>
    <row r="30" spans="1:16" s="8" customFormat="1" ht="22.5">
      <c r="A30" s="24"/>
      <c r="B30" s="94" t="s">
        <v>92</v>
      </c>
      <c r="C30" s="25"/>
      <c r="D30" s="48">
        <f>IF(D7="","",VLOOKUP(D7,納入倍率６ヶ月,5,FALSE))</f>
      </c>
      <c r="E30" s="25" t="s">
        <v>46</v>
      </c>
      <c r="F30" s="25"/>
      <c r="G30" s="25"/>
      <c r="H30" s="63">
        <f>M23</f>
        <v>0</v>
      </c>
      <c r="I30" s="26" t="s">
        <v>56</v>
      </c>
      <c r="J30" s="18" t="s">
        <v>35</v>
      </c>
      <c r="K30" s="49" t="str">
        <f>IF(D30="","0",IF(D30="0ヶ月","0",VLOOKUP(D30,前納月数６ヶ月,2,FALSE)))</f>
        <v>0</v>
      </c>
      <c r="L30" s="47" t="s">
        <v>72</v>
      </c>
      <c r="M30" s="57">
        <f>ROUND(H30*K30,0)</f>
        <v>0</v>
      </c>
      <c r="N30" s="61"/>
      <c r="P30" s="19"/>
    </row>
    <row r="31" spans="1:16" s="8" customFormat="1" ht="16.5" customHeight="1">
      <c r="A31" s="24"/>
      <c r="B31" s="92" t="s">
        <v>66</v>
      </c>
      <c r="C31" s="25" t="s">
        <v>58</v>
      </c>
      <c r="D31" s="48">
        <f>IF(D7="","",VLOOKUP(D7,納入倍率６ヶ月,6,FALSE))</f>
      </c>
      <c r="E31" s="26" t="s">
        <v>46</v>
      </c>
      <c r="F31" s="27" t="s">
        <v>53</v>
      </c>
      <c r="G31" s="27"/>
      <c r="H31" s="63">
        <f>M23</f>
        <v>0</v>
      </c>
      <c r="I31" s="26" t="s">
        <v>56</v>
      </c>
      <c r="J31" s="18" t="s">
        <v>35</v>
      </c>
      <c r="K31" s="49" t="str">
        <f>IF(D31="","0",IF(D31="0ヶ月","0",VLOOKUP(D31,前納月数１年,2,FALSE)))</f>
        <v>0</v>
      </c>
      <c r="L31" s="26" t="s">
        <v>57</v>
      </c>
      <c r="M31" s="57">
        <f>ROUND(H31*K31,0)</f>
        <v>0</v>
      </c>
      <c r="N31" s="61" t="s">
        <v>44</v>
      </c>
      <c r="P31" s="19"/>
    </row>
    <row r="32" spans="1:16" s="8" customFormat="1" ht="16.5" customHeight="1">
      <c r="A32" s="21"/>
      <c r="B32" s="22"/>
      <c r="C32" s="22"/>
      <c r="D32" s="22"/>
      <c r="E32" s="22"/>
      <c r="F32" s="22"/>
      <c r="G32" s="22"/>
      <c r="H32" s="23"/>
      <c r="I32" s="30"/>
      <c r="J32" s="22"/>
      <c r="K32" s="30"/>
      <c r="L32" s="22"/>
      <c r="M32" s="58"/>
      <c r="N32" s="62"/>
      <c r="P32" s="19"/>
    </row>
    <row r="33" spans="1:17" s="8" customFormat="1" ht="16.5" customHeight="1">
      <c r="A33" s="8" t="s">
        <v>85</v>
      </c>
      <c r="H33" s="19"/>
      <c r="I33" s="20"/>
      <c r="K33" s="20"/>
      <c r="M33" s="55"/>
      <c r="N33" s="20"/>
      <c r="P33" s="19"/>
      <c r="Q33" s="8" t="s">
        <v>59</v>
      </c>
    </row>
    <row r="34" spans="1:16" s="8" customFormat="1" ht="16.5" customHeight="1">
      <c r="A34" s="36" t="s">
        <v>50</v>
      </c>
      <c r="B34" s="37"/>
      <c r="C34" s="37"/>
      <c r="D34" s="37"/>
      <c r="E34" s="37"/>
      <c r="F34" s="37"/>
      <c r="G34" s="37"/>
      <c r="H34" s="37"/>
      <c r="I34" s="37"/>
      <c r="J34" s="37"/>
      <c r="K34" s="37"/>
      <c r="L34" s="37"/>
      <c r="M34" s="99">
        <f>SUM(M35,M37,M39)</f>
        <v>0</v>
      </c>
      <c r="N34" s="60" t="s">
        <v>44</v>
      </c>
      <c r="P34" s="19"/>
    </row>
    <row r="35" spans="1:16" s="8" customFormat="1" ht="16.5" customHeight="1">
      <c r="A35" s="36" t="s">
        <v>34</v>
      </c>
      <c r="B35" s="37"/>
      <c r="C35" s="37" t="s">
        <v>82</v>
      </c>
      <c r="D35" s="65">
        <f>IF(D7="","",VLOOKUP(D7,取得月毎月,2,0))</f>
      </c>
      <c r="E35" s="37" t="s">
        <v>46</v>
      </c>
      <c r="F35" s="37" t="s">
        <v>83</v>
      </c>
      <c r="G35" s="37"/>
      <c r="H35" s="119">
        <f>M8</f>
        <v>0</v>
      </c>
      <c r="I35" s="37" t="s">
        <v>87</v>
      </c>
      <c r="J35" s="37" t="s">
        <v>86</v>
      </c>
      <c r="K35" s="65" t="str">
        <f>IF(D7="","0",VLOOKUP(D7,取得月毎月,3,0))</f>
        <v>0</v>
      </c>
      <c r="L35" s="37" t="s">
        <v>84</v>
      </c>
      <c r="M35" s="121">
        <f>H35*K35</f>
        <v>0</v>
      </c>
      <c r="N35" s="60" t="s">
        <v>44</v>
      </c>
      <c r="P35" s="19"/>
    </row>
    <row r="36" spans="1:16" s="8" customFormat="1" ht="16.5" customHeight="1">
      <c r="A36" s="24"/>
      <c r="B36" s="25"/>
      <c r="C36" s="25"/>
      <c r="D36" s="26"/>
      <c r="E36" s="25"/>
      <c r="F36" s="25"/>
      <c r="G36" s="25"/>
      <c r="H36" s="25"/>
      <c r="I36" s="25"/>
      <c r="J36" s="25"/>
      <c r="K36" s="26"/>
      <c r="L36" s="25"/>
      <c r="M36" s="25"/>
      <c r="N36" s="61"/>
      <c r="P36" s="19"/>
    </row>
    <row r="37" spans="1:16" s="8" customFormat="1" ht="16.5" customHeight="1">
      <c r="A37" s="24" t="s">
        <v>36</v>
      </c>
      <c r="B37" s="25"/>
      <c r="C37" s="25" t="s">
        <v>82</v>
      </c>
      <c r="D37" s="26" t="s">
        <v>13</v>
      </c>
      <c r="E37" s="25" t="s">
        <v>46</v>
      </c>
      <c r="F37" s="25" t="s">
        <v>83</v>
      </c>
      <c r="G37" s="25"/>
      <c r="H37" s="120">
        <f>M8</f>
        <v>0</v>
      </c>
      <c r="I37" s="25" t="s">
        <v>87</v>
      </c>
      <c r="J37" s="25" t="s">
        <v>86</v>
      </c>
      <c r="K37" s="52">
        <v>12</v>
      </c>
      <c r="L37" s="25" t="s">
        <v>84</v>
      </c>
      <c r="M37" s="66">
        <f>H37*K37</f>
        <v>0</v>
      </c>
      <c r="N37" s="61" t="s">
        <v>44</v>
      </c>
      <c r="P37" s="19"/>
    </row>
    <row r="38" spans="1:16" s="8" customFormat="1" ht="16.5" customHeight="1">
      <c r="A38" s="24"/>
      <c r="B38" s="25"/>
      <c r="C38" s="25"/>
      <c r="D38" s="26"/>
      <c r="E38" s="25"/>
      <c r="F38" s="100"/>
      <c r="G38" s="100"/>
      <c r="H38" s="28"/>
      <c r="I38" s="26"/>
      <c r="J38" s="25"/>
      <c r="K38" s="26"/>
      <c r="L38" s="25"/>
      <c r="M38" s="57"/>
      <c r="N38" s="61"/>
      <c r="P38" s="19"/>
    </row>
    <row r="39" spans="1:16" s="8" customFormat="1" ht="16.5" customHeight="1">
      <c r="A39" s="24" t="s">
        <v>37</v>
      </c>
      <c r="B39" s="25"/>
      <c r="C39" s="25" t="s">
        <v>82</v>
      </c>
      <c r="D39" s="48">
        <f>IF(D7="","",IF(D7="4月","0",VLOOKUP(D7,取得月毎月,4,0)))</f>
      </c>
      <c r="E39" s="25" t="s">
        <v>46</v>
      </c>
      <c r="F39" s="25" t="s">
        <v>83</v>
      </c>
      <c r="G39" s="25"/>
      <c r="H39" s="120">
        <f>M8</f>
        <v>0</v>
      </c>
      <c r="I39" s="25" t="s">
        <v>87</v>
      </c>
      <c r="J39" s="25" t="s">
        <v>86</v>
      </c>
      <c r="K39" s="48" t="str">
        <f>IF(D7="","0",IF(D39="0","0",VLOOKUP(D7,取得月毎月,5,0)))</f>
        <v>0</v>
      </c>
      <c r="L39" s="25" t="s">
        <v>84</v>
      </c>
      <c r="M39" s="66">
        <f>H39*K39</f>
        <v>0</v>
      </c>
      <c r="N39" s="61" t="s">
        <v>44</v>
      </c>
      <c r="P39" s="19"/>
    </row>
    <row r="40" spans="1:16" s="8" customFormat="1" ht="16.5" customHeight="1">
      <c r="A40" s="21"/>
      <c r="B40" s="22"/>
      <c r="C40" s="22"/>
      <c r="D40" s="22"/>
      <c r="E40" s="22"/>
      <c r="F40" s="67"/>
      <c r="G40" s="67"/>
      <c r="H40" s="23"/>
      <c r="I40" s="30"/>
      <c r="J40" s="22"/>
      <c r="K40" s="30"/>
      <c r="L40" s="22"/>
      <c r="M40" s="58"/>
      <c r="N40" s="62"/>
      <c r="P40" s="19"/>
    </row>
    <row r="41" spans="6:7" ht="9.75" customHeight="1">
      <c r="F41" s="5">
        <v>272</v>
      </c>
      <c r="G41" s="5"/>
    </row>
    <row r="42" ht="18.75" customHeight="1"/>
    <row r="43" spans="2:16" s="106" customFormat="1" ht="27" customHeight="1">
      <c r="B43" s="143" t="s">
        <v>116</v>
      </c>
      <c r="C43" s="143"/>
      <c r="D43" s="143"/>
      <c r="E43" s="143"/>
      <c r="F43" s="143"/>
      <c r="G43" s="143"/>
      <c r="H43" s="143"/>
      <c r="I43" s="143"/>
      <c r="J43" s="143"/>
      <c r="K43" s="143"/>
      <c r="L43" s="143"/>
      <c r="M43" s="143"/>
      <c r="P43" s="105"/>
    </row>
    <row r="44" spans="1:16" s="106" customFormat="1" ht="16.5" customHeight="1">
      <c r="A44" s="104"/>
      <c r="B44" s="104"/>
      <c r="C44" s="104"/>
      <c r="D44" s="104"/>
      <c r="E44" s="104"/>
      <c r="F44" s="104"/>
      <c r="G44" s="104"/>
      <c r="H44" s="104"/>
      <c r="I44" s="104"/>
      <c r="J44" s="104"/>
      <c r="K44" s="104"/>
      <c r="L44" s="104"/>
      <c r="M44" s="105"/>
      <c r="P44" s="105"/>
    </row>
    <row r="45" spans="1:13" ht="16.5" customHeight="1">
      <c r="A45" s="110" t="s">
        <v>100</v>
      </c>
      <c r="B45" s="142" t="s">
        <v>130</v>
      </c>
      <c r="C45" s="142"/>
      <c r="D45" s="142"/>
      <c r="E45" s="142"/>
      <c r="F45" s="142"/>
      <c r="G45" s="142"/>
      <c r="H45" s="142"/>
      <c r="I45" s="142"/>
      <c r="J45" s="142"/>
      <c r="K45" s="142"/>
      <c r="L45" s="142"/>
      <c r="M45" s="142"/>
    </row>
    <row r="46" spans="1:2" ht="16.5" customHeight="1">
      <c r="A46" s="110" t="s">
        <v>100</v>
      </c>
      <c r="B46" s="8" t="s">
        <v>112</v>
      </c>
    </row>
    <row r="47" spans="1:13" ht="16.5" customHeight="1">
      <c r="A47" s="110" t="s">
        <v>102</v>
      </c>
      <c r="B47" s="142" t="s">
        <v>96</v>
      </c>
      <c r="C47" s="142"/>
      <c r="D47" s="142"/>
      <c r="E47" s="142"/>
      <c r="F47" s="142"/>
      <c r="G47" s="142"/>
      <c r="H47" s="142"/>
      <c r="I47" s="142"/>
      <c r="J47" s="142"/>
      <c r="K47" s="142"/>
      <c r="L47" s="142"/>
      <c r="M47" s="142"/>
    </row>
    <row r="48" spans="1:13" ht="16.5" customHeight="1">
      <c r="A48" s="110" t="s">
        <v>103</v>
      </c>
      <c r="B48" s="141" t="s">
        <v>97</v>
      </c>
      <c r="C48" s="141"/>
      <c r="D48" s="141"/>
      <c r="E48" s="141"/>
      <c r="F48" s="141"/>
      <c r="G48" s="141"/>
      <c r="H48" s="141"/>
      <c r="I48" s="141"/>
      <c r="J48" s="141"/>
      <c r="K48" s="141"/>
      <c r="L48" s="141"/>
      <c r="M48" s="141"/>
    </row>
    <row r="49" spans="1:13" ht="16.5" customHeight="1">
      <c r="A49" s="111"/>
      <c r="B49" s="8" t="s">
        <v>98</v>
      </c>
      <c r="C49" s="8"/>
      <c r="D49" s="8"/>
      <c r="E49" s="8"/>
      <c r="F49" s="101"/>
      <c r="G49" s="101"/>
      <c r="H49" s="19"/>
      <c r="I49" s="20"/>
      <c r="J49" s="8"/>
      <c r="K49" s="20"/>
      <c r="L49" s="8"/>
      <c r="M49" s="55"/>
    </row>
    <row r="50" spans="1:13" ht="16.5" customHeight="1">
      <c r="A50" s="112" t="s">
        <v>104</v>
      </c>
      <c r="B50" s="102" t="s">
        <v>113</v>
      </c>
      <c r="C50" s="8"/>
      <c r="D50" s="8"/>
      <c r="E50" s="8"/>
      <c r="F50" s="8"/>
      <c r="G50" s="8"/>
      <c r="H50" s="19"/>
      <c r="I50" s="20"/>
      <c r="J50" s="8"/>
      <c r="K50" s="20"/>
      <c r="L50" s="8"/>
      <c r="M50" s="55"/>
    </row>
    <row r="51" spans="2:13" ht="16.5" customHeight="1">
      <c r="B51" s="102" t="s">
        <v>107</v>
      </c>
      <c r="C51" s="8"/>
      <c r="D51" s="8"/>
      <c r="E51" s="8"/>
      <c r="F51" s="101"/>
      <c r="G51" s="101"/>
      <c r="H51" s="19"/>
      <c r="I51" s="20"/>
      <c r="J51" s="8"/>
      <c r="K51" s="20"/>
      <c r="L51" s="8"/>
      <c r="M51" s="55"/>
    </row>
    <row r="52" spans="1:16" ht="16.5" customHeight="1">
      <c r="A52" s="113" t="s">
        <v>102</v>
      </c>
      <c r="B52" s="8" t="s">
        <v>101</v>
      </c>
      <c r="F52" s="5"/>
      <c r="G52" s="5"/>
      <c r="P52" s="116"/>
    </row>
    <row r="53" spans="1:7" ht="15.75" customHeight="1">
      <c r="A53" s="113">
        <v>522</v>
      </c>
      <c r="B53" s="8" t="s">
        <v>111</v>
      </c>
      <c r="F53" s="5"/>
      <c r="G53" s="5"/>
    </row>
    <row r="54" spans="1:7" ht="29.25" customHeight="1" hidden="1">
      <c r="A54" s="3">
        <v>612</v>
      </c>
      <c r="B54" s="3" t="s">
        <v>40</v>
      </c>
      <c r="D54" s="114" t="s">
        <v>105</v>
      </c>
      <c r="E54" s="115" t="s">
        <v>106</v>
      </c>
      <c r="F54" s="5">
        <v>760</v>
      </c>
      <c r="G54" s="5"/>
    </row>
    <row r="55" spans="1:7" ht="27" customHeight="1" hidden="1">
      <c r="A55" s="3">
        <v>702</v>
      </c>
      <c r="B55" s="1" t="s">
        <v>16</v>
      </c>
      <c r="E55" s="3">
        <v>0</v>
      </c>
      <c r="F55" s="5">
        <v>800</v>
      </c>
      <c r="G55" s="5"/>
    </row>
    <row r="56" spans="1:8" ht="27" customHeight="1" hidden="1">
      <c r="A56" s="3">
        <v>792</v>
      </c>
      <c r="B56" s="1" t="s">
        <v>17</v>
      </c>
      <c r="D56" s="4">
        <v>2088</v>
      </c>
      <c r="E56" s="4">
        <v>545</v>
      </c>
      <c r="F56" s="5">
        <v>880</v>
      </c>
      <c r="G56" s="5"/>
      <c r="H56" s="4"/>
    </row>
    <row r="57" spans="1:8" ht="27" customHeight="1" hidden="1">
      <c r="A57" s="3">
        <v>882</v>
      </c>
      <c r="B57" s="1" t="s">
        <v>18</v>
      </c>
      <c r="D57" s="4">
        <v>2448</v>
      </c>
      <c r="E57" s="4">
        <v>639</v>
      </c>
      <c r="F57" s="5">
        <v>960</v>
      </c>
      <c r="G57" s="5"/>
      <c r="H57" s="4"/>
    </row>
    <row r="58" spans="1:8" ht="27" customHeight="1" hidden="1">
      <c r="A58" s="3">
        <v>936</v>
      </c>
      <c r="B58" s="1" t="s">
        <v>19</v>
      </c>
      <c r="D58" s="4">
        <v>2808</v>
      </c>
      <c r="E58" s="4">
        <v>733</v>
      </c>
      <c r="F58" s="5">
        <v>1040</v>
      </c>
      <c r="G58" s="5"/>
      <c r="H58" s="4"/>
    </row>
    <row r="59" spans="1:8" ht="27" customHeight="1" hidden="1">
      <c r="A59" s="3">
        <v>990</v>
      </c>
      <c r="B59" s="1" t="s">
        <v>20</v>
      </c>
      <c r="D59" s="4">
        <v>3168</v>
      </c>
      <c r="E59" s="4">
        <v>827</v>
      </c>
      <c r="F59" s="5">
        <v>1120</v>
      </c>
      <c r="G59" s="5"/>
      <c r="H59" s="4"/>
    </row>
    <row r="60" spans="1:8" ht="27" customHeight="1" hidden="1">
      <c r="A60" s="3">
        <v>1062</v>
      </c>
      <c r="B60" s="1" t="s">
        <v>21</v>
      </c>
      <c r="D60" s="4">
        <v>3528</v>
      </c>
      <c r="E60" s="4">
        <v>921</v>
      </c>
      <c r="F60" s="5">
        <v>1200</v>
      </c>
      <c r="G60" s="5"/>
      <c r="H60" s="4"/>
    </row>
    <row r="61" spans="1:8" ht="27" customHeight="1" hidden="1">
      <c r="A61" s="3">
        <v>1134</v>
      </c>
      <c r="B61" s="1" t="s">
        <v>22</v>
      </c>
      <c r="D61" s="4">
        <v>3744</v>
      </c>
      <c r="E61" s="4">
        <v>977</v>
      </c>
      <c r="F61" s="5">
        <v>1280</v>
      </c>
      <c r="G61" s="5"/>
      <c r="H61" s="4"/>
    </row>
    <row r="62" spans="1:8" ht="27" customHeight="1" hidden="1">
      <c r="A62" s="3">
        <v>1206</v>
      </c>
      <c r="B62" s="1" t="s">
        <v>23</v>
      </c>
      <c r="D62" s="4">
        <v>3960</v>
      </c>
      <c r="E62" s="4">
        <v>1034</v>
      </c>
      <c r="F62" s="5">
        <v>1360</v>
      </c>
      <c r="G62" s="5"/>
      <c r="H62" s="4"/>
    </row>
    <row r="63" spans="1:8" ht="27" customHeight="1" hidden="1">
      <c r="A63" s="3">
        <v>1278</v>
      </c>
      <c r="B63" s="1" t="s">
        <v>24</v>
      </c>
      <c r="D63" s="4">
        <v>4248</v>
      </c>
      <c r="E63" s="4">
        <v>1109</v>
      </c>
      <c r="F63" s="5">
        <v>1440</v>
      </c>
      <c r="G63" s="5"/>
      <c r="H63" s="4"/>
    </row>
    <row r="64" spans="1:8" ht="27" customHeight="1" hidden="1">
      <c r="A64" s="3">
        <v>1350</v>
      </c>
      <c r="B64" s="1" t="s">
        <v>25</v>
      </c>
      <c r="D64" s="4">
        <v>4536</v>
      </c>
      <c r="E64" s="4">
        <v>1184</v>
      </c>
      <c r="F64" s="5">
        <v>1520</v>
      </c>
      <c r="G64" s="5"/>
      <c r="H64" s="4"/>
    </row>
    <row r="65" spans="1:8" ht="23.25" customHeight="1" hidden="1">
      <c r="A65" s="3">
        <v>1440</v>
      </c>
      <c r="B65" s="1" t="s">
        <v>26</v>
      </c>
      <c r="D65" s="4">
        <v>4824</v>
      </c>
      <c r="E65" s="4">
        <v>1259</v>
      </c>
      <c r="F65" s="5">
        <v>1640</v>
      </c>
      <c r="G65" s="5"/>
      <c r="H65" s="4"/>
    </row>
    <row r="66" spans="1:8" ht="27" customHeight="1" hidden="1">
      <c r="A66" s="3">
        <v>1530</v>
      </c>
      <c r="B66" s="1" t="s">
        <v>27</v>
      </c>
      <c r="D66" s="4">
        <v>5112</v>
      </c>
      <c r="E66" s="4">
        <v>1334</v>
      </c>
      <c r="F66" s="5">
        <v>1760</v>
      </c>
      <c r="G66" s="5"/>
      <c r="H66" s="4"/>
    </row>
    <row r="67" spans="1:8" ht="27" customHeight="1" hidden="1">
      <c r="A67" s="3">
        <v>1620</v>
      </c>
      <c r="D67" s="4">
        <v>5400</v>
      </c>
      <c r="E67" s="4">
        <v>1410</v>
      </c>
      <c r="F67" s="5">
        <v>1880</v>
      </c>
      <c r="G67" s="5"/>
      <c r="H67" s="4"/>
    </row>
    <row r="68" spans="1:8" ht="27" customHeight="1" hidden="1">
      <c r="A68" s="3">
        <v>1710</v>
      </c>
      <c r="D68" s="4">
        <v>5760</v>
      </c>
      <c r="E68" s="4">
        <v>1504</v>
      </c>
      <c r="F68" s="5">
        <v>2000</v>
      </c>
      <c r="G68" s="5"/>
      <c r="H68" s="4"/>
    </row>
    <row r="69" spans="1:8" ht="27" customHeight="1" hidden="1">
      <c r="A69" s="3">
        <v>1800</v>
      </c>
      <c r="D69" s="4">
        <v>6120</v>
      </c>
      <c r="E69" s="4">
        <v>1598</v>
      </c>
      <c r="F69" s="6">
        <v>2120</v>
      </c>
      <c r="G69" s="6"/>
      <c r="H69" s="4"/>
    </row>
    <row r="70" spans="1:8" ht="27" customHeight="1" hidden="1">
      <c r="A70" s="3">
        <v>1980</v>
      </c>
      <c r="D70" s="4">
        <v>6480</v>
      </c>
      <c r="E70" s="4">
        <v>1692</v>
      </c>
      <c r="F70" s="6">
        <v>2240</v>
      </c>
      <c r="G70" s="6"/>
      <c r="H70" s="4"/>
    </row>
    <row r="71" spans="1:8" ht="27" customHeight="1" hidden="1">
      <c r="A71" s="3">
        <v>2160</v>
      </c>
      <c r="D71" s="4">
        <v>6840</v>
      </c>
      <c r="E71" s="4">
        <v>1786</v>
      </c>
      <c r="F71" s="6">
        <v>2360</v>
      </c>
      <c r="G71" s="6"/>
      <c r="H71" s="4"/>
    </row>
    <row r="72" spans="1:8" ht="27" customHeight="1" hidden="1">
      <c r="A72" s="3">
        <v>2340</v>
      </c>
      <c r="D72" s="4">
        <v>7200</v>
      </c>
      <c r="E72" s="4">
        <v>1880</v>
      </c>
      <c r="F72" s="6">
        <v>2480</v>
      </c>
      <c r="G72" s="6"/>
      <c r="H72" s="4"/>
    </row>
    <row r="73" spans="1:8" ht="27" customHeight="1" hidden="1">
      <c r="A73" s="3">
        <v>2520</v>
      </c>
      <c r="D73" s="4">
        <v>7920</v>
      </c>
      <c r="E73" s="4">
        <v>2068</v>
      </c>
      <c r="F73" s="6">
        <v>2600</v>
      </c>
      <c r="G73" s="6"/>
      <c r="H73" s="4"/>
    </row>
    <row r="74" spans="1:8" ht="27" customHeight="1" hidden="1">
      <c r="A74" s="3">
        <v>2700</v>
      </c>
      <c r="D74" s="4">
        <v>8640</v>
      </c>
      <c r="E74" s="4">
        <v>2256</v>
      </c>
      <c r="F74" s="6">
        <v>2720</v>
      </c>
      <c r="G74" s="6"/>
      <c r="H74" s="4"/>
    </row>
    <row r="75" spans="1:8" ht="27" customHeight="1" hidden="1">
      <c r="A75" s="3">
        <v>2880</v>
      </c>
      <c r="D75" s="4">
        <v>9360</v>
      </c>
      <c r="E75" s="4">
        <v>2444</v>
      </c>
      <c r="F75" s="6">
        <v>2840</v>
      </c>
      <c r="G75" s="6"/>
      <c r="H75" s="4"/>
    </row>
    <row r="76" spans="1:8" ht="27" customHeight="1" hidden="1">
      <c r="A76" s="3">
        <v>3060</v>
      </c>
      <c r="D76" s="4">
        <v>10080</v>
      </c>
      <c r="E76" s="4">
        <v>2632</v>
      </c>
      <c r="F76" s="6">
        <v>3000</v>
      </c>
      <c r="G76" s="6"/>
      <c r="H76" s="4"/>
    </row>
    <row r="77" spans="1:8" ht="27" customHeight="1" hidden="1">
      <c r="A77" s="3">
        <v>3240</v>
      </c>
      <c r="D77" s="4">
        <v>10800</v>
      </c>
      <c r="E77" s="4">
        <v>2820</v>
      </c>
      <c r="F77" s="6">
        <v>3160</v>
      </c>
      <c r="G77" s="6"/>
      <c r="H77" s="4"/>
    </row>
    <row r="78" spans="1:8" ht="27" customHeight="1" hidden="1">
      <c r="A78" s="3">
        <v>3420</v>
      </c>
      <c r="D78" s="4">
        <v>11520</v>
      </c>
      <c r="E78" s="4">
        <v>3008</v>
      </c>
      <c r="F78" s="6">
        <v>3320</v>
      </c>
      <c r="G78" s="6"/>
      <c r="H78" s="4"/>
    </row>
    <row r="79" spans="1:8" ht="27" customHeight="1" hidden="1">
      <c r="A79" s="3">
        <v>3690</v>
      </c>
      <c r="D79" s="4">
        <v>12240</v>
      </c>
      <c r="E79" s="4">
        <v>3196</v>
      </c>
      <c r="F79" s="6">
        <v>3520</v>
      </c>
      <c r="G79" s="6"/>
      <c r="H79" s="4"/>
    </row>
    <row r="80" spans="1:8" ht="27" customHeight="1" hidden="1">
      <c r="A80" s="3">
        <v>3960</v>
      </c>
      <c r="D80" s="4">
        <v>12960</v>
      </c>
      <c r="E80" s="4">
        <v>3384</v>
      </c>
      <c r="F80" s="6">
        <v>3720</v>
      </c>
      <c r="G80" s="6"/>
      <c r="H80" s="4"/>
    </row>
    <row r="81" spans="1:8" ht="27" customHeight="1" hidden="1">
      <c r="A81" s="3">
        <v>4230</v>
      </c>
      <c r="D81" s="4">
        <v>13680</v>
      </c>
      <c r="E81" s="4">
        <v>3572</v>
      </c>
      <c r="F81" s="6">
        <v>3920</v>
      </c>
      <c r="G81" s="6"/>
      <c r="H81" s="4"/>
    </row>
    <row r="82" spans="1:8" ht="27" customHeight="1" hidden="1">
      <c r="A82" s="3">
        <v>4500</v>
      </c>
      <c r="D82" s="4">
        <v>14760</v>
      </c>
      <c r="E82" s="4">
        <v>3854</v>
      </c>
      <c r="F82" s="6">
        <v>4120</v>
      </c>
      <c r="G82" s="6"/>
      <c r="H82" s="4"/>
    </row>
    <row r="83" spans="1:8" ht="27" customHeight="1" hidden="1">
      <c r="A83" s="3">
        <v>4770</v>
      </c>
      <c r="D83" s="4">
        <v>15840</v>
      </c>
      <c r="E83" s="4">
        <v>4136</v>
      </c>
      <c r="F83" s="6">
        <v>4360</v>
      </c>
      <c r="G83" s="6"/>
      <c r="H83" s="4"/>
    </row>
    <row r="84" spans="1:8" ht="27" customHeight="1" hidden="1">
      <c r="A84" s="3">
        <v>5040</v>
      </c>
      <c r="D84" s="4">
        <v>16920</v>
      </c>
      <c r="E84" s="4">
        <v>4418</v>
      </c>
      <c r="F84" s="6">
        <v>4600</v>
      </c>
      <c r="G84" s="6"/>
      <c r="H84" s="4"/>
    </row>
    <row r="85" spans="1:8" ht="27" customHeight="1" hidden="1">
      <c r="A85" s="3">
        <v>5310</v>
      </c>
      <c r="D85" s="4">
        <v>18000</v>
      </c>
      <c r="E85" s="4">
        <v>4700</v>
      </c>
      <c r="F85" s="6">
        <v>4840</v>
      </c>
      <c r="G85" s="6"/>
      <c r="H85" s="4"/>
    </row>
    <row r="86" spans="1:8" ht="27" customHeight="1" hidden="1">
      <c r="A86" s="3">
        <v>5580</v>
      </c>
      <c r="D86" s="4">
        <v>19080</v>
      </c>
      <c r="E86" s="4">
        <v>4982</v>
      </c>
      <c r="H86" s="4"/>
    </row>
    <row r="87" spans="1:8" ht="27" customHeight="1" hidden="1">
      <c r="A87" s="3">
        <v>5850</v>
      </c>
      <c r="D87" s="4">
        <v>20160</v>
      </c>
      <c r="E87" s="4">
        <v>5264</v>
      </c>
      <c r="H87" s="4"/>
    </row>
    <row r="88" spans="1:8" ht="27" customHeight="1" hidden="1">
      <c r="A88" s="3">
        <v>6120</v>
      </c>
      <c r="D88" s="4">
        <v>21240</v>
      </c>
      <c r="E88" s="4">
        <v>5546</v>
      </c>
      <c r="H88" s="4"/>
    </row>
    <row r="89" spans="1:8" ht="27" customHeight="1" hidden="1">
      <c r="A89" s="3">
        <v>6390</v>
      </c>
      <c r="D89" s="4">
        <v>22320</v>
      </c>
      <c r="E89" s="4">
        <v>5828</v>
      </c>
      <c r="H89" s="4"/>
    </row>
    <row r="90" spans="1:8" ht="27" customHeight="1" hidden="1">
      <c r="A90" s="3">
        <v>6750</v>
      </c>
      <c r="D90" s="4">
        <v>23400</v>
      </c>
      <c r="E90" s="4">
        <v>6110</v>
      </c>
      <c r="H90" s="4"/>
    </row>
    <row r="91" spans="1:8" ht="20.25" customHeight="1" hidden="1">
      <c r="A91" s="3">
        <v>7110</v>
      </c>
      <c r="D91" s="4">
        <v>24480</v>
      </c>
      <c r="E91" s="4">
        <v>6392</v>
      </c>
      <c r="H91" s="4"/>
    </row>
    <row r="92" spans="1:8" ht="27" customHeight="1" hidden="1">
      <c r="A92" s="3">
        <v>7470</v>
      </c>
      <c r="D92" s="4">
        <v>25560</v>
      </c>
      <c r="E92" s="4">
        <v>6674</v>
      </c>
      <c r="H92" s="4"/>
    </row>
    <row r="93" spans="1:8" ht="27" customHeight="1" hidden="1">
      <c r="A93" s="3">
        <v>7920</v>
      </c>
      <c r="D93" s="4">
        <v>27000</v>
      </c>
      <c r="E93" s="4">
        <v>7050</v>
      </c>
      <c r="H93" s="4"/>
    </row>
    <row r="94" spans="1:8" ht="27" customHeight="1" hidden="1">
      <c r="A94" s="3">
        <v>8370</v>
      </c>
      <c r="D94" s="4">
        <v>28440</v>
      </c>
      <c r="E94" s="4">
        <v>7426</v>
      </c>
      <c r="H94" s="4"/>
    </row>
    <row r="95" spans="1:8" ht="27" customHeight="1" hidden="1">
      <c r="A95" s="3">
        <v>8820</v>
      </c>
      <c r="D95" s="4">
        <v>29880</v>
      </c>
      <c r="E95" s="4">
        <v>7802</v>
      </c>
      <c r="H95" s="4"/>
    </row>
    <row r="96" spans="1:8" ht="27" customHeight="1" hidden="1">
      <c r="A96" s="3">
        <v>9270</v>
      </c>
      <c r="D96" s="4">
        <v>31680</v>
      </c>
      <c r="E96" s="4">
        <v>8272</v>
      </c>
      <c r="H96" s="4"/>
    </row>
    <row r="97" spans="1:8" ht="27" customHeight="1" hidden="1">
      <c r="A97" s="3">
        <v>9810</v>
      </c>
      <c r="D97" s="4">
        <v>33480</v>
      </c>
      <c r="E97" s="4">
        <v>8742</v>
      </c>
      <c r="H97" s="4"/>
    </row>
    <row r="98" spans="1:8" ht="27" customHeight="1" hidden="1">
      <c r="A98" s="3">
        <v>10350</v>
      </c>
      <c r="D98" s="4">
        <v>35280</v>
      </c>
      <c r="E98" s="4">
        <v>9212</v>
      </c>
      <c r="H98" s="4"/>
    </row>
    <row r="99" spans="1:8" ht="27" customHeight="1" hidden="1">
      <c r="A99" s="3">
        <v>10890</v>
      </c>
      <c r="D99" s="4">
        <v>37080</v>
      </c>
      <c r="E99" s="4">
        <v>9682</v>
      </c>
      <c r="H99" s="4"/>
    </row>
    <row r="100" spans="1:8" ht="27" customHeight="1" hidden="1">
      <c r="A100" s="3">
        <v>11430</v>
      </c>
      <c r="D100" s="4">
        <v>39240</v>
      </c>
      <c r="E100" s="4">
        <v>10246</v>
      </c>
      <c r="H100" s="4"/>
    </row>
    <row r="101" spans="1:8" ht="27" customHeight="1" hidden="1">
      <c r="A101" s="3">
        <v>11970</v>
      </c>
      <c r="D101" s="4">
        <v>41400</v>
      </c>
      <c r="E101" s="4">
        <v>10810</v>
      </c>
      <c r="H101" s="4"/>
    </row>
    <row r="102" spans="1:8" ht="27" customHeight="1" hidden="1">
      <c r="A102" s="3">
        <v>12510</v>
      </c>
      <c r="D102" s="4">
        <v>43560</v>
      </c>
      <c r="E102" s="4">
        <v>11374</v>
      </c>
      <c r="H102" s="4"/>
    </row>
    <row r="103" spans="4:5" ht="27" customHeight="1" hidden="1">
      <c r="D103" s="137">
        <v>45720</v>
      </c>
      <c r="E103" s="137">
        <v>11938</v>
      </c>
    </row>
    <row r="104" spans="4:5" ht="27" customHeight="1" hidden="1">
      <c r="D104" s="137">
        <v>47880</v>
      </c>
      <c r="E104" s="137">
        <v>12502</v>
      </c>
    </row>
    <row r="105" spans="4:5" ht="27" customHeight="1" hidden="1">
      <c r="D105" s="137">
        <v>50040</v>
      </c>
      <c r="E105" s="137">
        <v>13066</v>
      </c>
    </row>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mergeCells count="19">
    <mergeCell ref="A20:F20"/>
    <mergeCell ref="A1:M1"/>
    <mergeCell ref="L15:M15"/>
    <mergeCell ref="I17:K17"/>
    <mergeCell ref="L17:M17"/>
    <mergeCell ref="A10:F10"/>
    <mergeCell ref="I12:K12"/>
    <mergeCell ref="L12:M12"/>
    <mergeCell ref="I15:K15"/>
    <mergeCell ref="I22:K22"/>
    <mergeCell ref="L22:M22"/>
    <mergeCell ref="I26:K26"/>
    <mergeCell ref="B48:M48"/>
    <mergeCell ref="B47:M47"/>
    <mergeCell ref="B43:M43"/>
    <mergeCell ref="B45:M45"/>
    <mergeCell ref="I29:K29"/>
    <mergeCell ref="L29:M29"/>
    <mergeCell ref="L26:M26"/>
  </mergeCells>
  <dataValidations count="3">
    <dataValidation type="list" allowBlank="1" showInputMessage="1" showErrorMessage="1" sqref="D6">
      <formula1>$E$55:$E$105</formula1>
    </dataValidation>
    <dataValidation type="list" allowBlank="1" showInputMessage="1" showErrorMessage="1" sqref="D7">
      <formula1>$B$55:$B$66</formula1>
    </dataValidation>
    <dataValidation type="list" allowBlank="1" showInputMessage="1" showErrorMessage="1" sqref="D5">
      <formula1>$D$56:$D$105</formula1>
    </dataValidation>
  </dataValidations>
  <printOptions horizontalCentered="1"/>
  <pageMargins left="0.35433070866141736" right="0.3937007874015748" top="0.984251968503937" bottom="0.3937007874015748" header="0.5118110236220472" footer="0.5118110236220472"/>
  <pageSetup fitToHeight="1" fitToWidth="1" horizontalDpi="300" verticalDpi="300" orientation="portrait" paperSize="9" scale="91" r:id="rId3"/>
  <headerFooter alignWithMargins="0">
    <oddHeader>&amp;R&amp;D</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51"/>
  <sheetViews>
    <sheetView zoomScalePageLayoutView="0" workbookViewId="0" topLeftCell="D1">
      <selection activeCell="R30" sqref="R30"/>
    </sheetView>
  </sheetViews>
  <sheetFormatPr defaultColWidth="9.00390625" defaultRowHeight="13.5"/>
  <cols>
    <col min="1" max="2" width="7.625" style="0" customWidth="1"/>
    <col min="3" max="3" width="12.625" style="0" customWidth="1"/>
    <col min="4" max="4" width="7.625" style="0" customWidth="1"/>
    <col min="5" max="5" width="4.625" style="0" customWidth="1"/>
    <col min="6" max="7" width="7.625" style="0" customWidth="1"/>
    <col min="8" max="8" width="12.625" style="0" customWidth="1"/>
    <col min="9" max="11" width="7.625" style="0" customWidth="1"/>
    <col min="12" max="12" width="4.625" style="0" customWidth="1"/>
    <col min="13" max="17" width="7.625" style="0" customWidth="1"/>
    <col min="18" max="18" width="4.625" style="0" customWidth="1"/>
    <col min="19" max="19" width="8.25390625" style="0" customWidth="1"/>
    <col min="20" max="20" width="11.625" style="0" bestFit="1" customWidth="1"/>
    <col min="21" max="21" width="8.625" style="0" bestFit="1" customWidth="1"/>
    <col min="22" max="22" width="8.25390625" style="0" customWidth="1"/>
    <col min="23" max="23" width="11.375" style="0" customWidth="1"/>
  </cols>
  <sheetData>
    <row r="1" spans="1:23" s="12" customFormat="1" ht="55.5" customHeight="1">
      <c r="A1" s="68" t="s">
        <v>15</v>
      </c>
      <c r="B1" s="69" t="s">
        <v>6</v>
      </c>
      <c r="C1" s="69" t="s">
        <v>14</v>
      </c>
      <c r="D1" s="70" t="s">
        <v>79</v>
      </c>
      <c r="F1" s="68" t="s">
        <v>28</v>
      </c>
      <c r="G1" s="69" t="s">
        <v>80</v>
      </c>
      <c r="H1" s="127" t="s">
        <v>14</v>
      </c>
      <c r="I1" s="69" t="s">
        <v>76</v>
      </c>
      <c r="J1" s="81" t="s">
        <v>77</v>
      </c>
      <c r="K1" s="82" t="s">
        <v>78</v>
      </c>
      <c r="L1" s="54"/>
      <c r="M1" s="68" t="s">
        <v>88</v>
      </c>
      <c r="N1" s="147" t="s">
        <v>89</v>
      </c>
      <c r="O1" s="147"/>
      <c r="P1" s="148" t="s">
        <v>90</v>
      </c>
      <c r="Q1" s="149"/>
      <c r="S1" s="87" t="s">
        <v>114</v>
      </c>
      <c r="T1" s="88" t="s">
        <v>41</v>
      </c>
      <c r="U1" s="88" t="s">
        <v>42</v>
      </c>
      <c r="V1" s="89" t="s">
        <v>43</v>
      </c>
      <c r="W1" s="90" t="s">
        <v>115</v>
      </c>
    </row>
    <row r="2" spans="1:23" ht="13.5">
      <c r="A2" s="71" t="s">
        <v>16</v>
      </c>
      <c r="B2" s="50" t="s">
        <v>1</v>
      </c>
      <c r="C2" s="51">
        <v>0.99673694</v>
      </c>
      <c r="D2" s="72" t="s">
        <v>11</v>
      </c>
      <c r="F2" s="71" t="s">
        <v>16</v>
      </c>
      <c r="G2" s="50" t="s">
        <v>51</v>
      </c>
      <c r="H2" s="51">
        <v>0.99673694</v>
      </c>
      <c r="I2" s="50" t="s">
        <v>1</v>
      </c>
      <c r="J2" s="50" t="s">
        <v>7</v>
      </c>
      <c r="K2" s="72" t="s">
        <v>4</v>
      </c>
      <c r="L2" s="50"/>
      <c r="M2" s="71" t="s">
        <v>16</v>
      </c>
      <c r="N2" s="50" t="s">
        <v>2</v>
      </c>
      <c r="O2" s="50">
        <v>2</v>
      </c>
      <c r="P2" s="50" t="s">
        <v>11</v>
      </c>
      <c r="Q2" s="72">
        <v>10</v>
      </c>
      <c r="R2" s="1"/>
      <c r="S2" s="126">
        <f>T2*$K$18/1000</f>
        <v>2088</v>
      </c>
      <c r="T2" s="4">
        <v>58000</v>
      </c>
      <c r="U2" s="122">
        <f>T2*$K$19/1000</f>
        <v>5162</v>
      </c>
      <c r="V2" s="118">
        <v>545</v>
      </c>
      <c r="W2" s="123">
        <v>1090</v>
      </c>
    </row>
    <row r="3" spans="1:23" ht="13.5">
      <c r="A3" s="71" t="s">
        <v>17</v>
      </c>
      <c r="B3" s="50" t="s">
        <v>2</v>
      </c>
      <c r="C3" s="51">
        <v>1.99022147</v>
      </c>
      <c r="D3" s="72" t="s">
        <v>10</v>
      </c>
      <c r="F3" s="71" t="s">
        <v>17</v>
      </c>
      <c r="G3" s="50" t="s">
        <v>51</v>
      </c>
      <c r="H3" s="51">
        <v>1.99022147</v>
      </c>
      <c r="I3" s="50" t="s">
        <v>2</v>
      </c>
      <c r="J3" s="50" t="s">
        <v>73</v>
      </c>
      <c r="K3" s="72" t="s">
        <v>70</v>
      </c>
      <c r="L3" s="50"/>
      <c r="M3" s="71" t="s">
        <v>17</v>
      </c>
      <c r="N3" s="50" t="s">
        <v>3</v>
      </c>
      <c r="O3" s="50">
        <v>3</v>
      </c>
      <c r="P3" s="50" t="s">
        <v>10</v>
      </c>
      <c r="Q3" s="72">
        <v>9</v>
      </c>
      <c r="R3" s="1"/>
      <c r="S3" s="126">
        <f aca="true" t="shared" si="0" ref="S3:S51">T3*$K$18/1000</f>
        <v>2448</v>
      </c>
      <c r="T3" s="4">
        <v>68000</v>
      </c>
      <c r="U3" s="122">
        <f aca="true" t="shared" si="1" ref="U3:U48">T3*$K$19/1000</f>
        <v>6052</v>
      </c>
      <c r="V3" s="118">
        <v>639</v>
      </c>
      <c r="W3" s="123">
        <v>1278</v>
      </c>
    </row>
    <row r="4" spans="1:23" ht="13.5">
      <c r="A4" s="71" t="s">
        <v>18</v>
      </c>
      <c r="B4" s="50" t="s">
        <v>3</v>
      </c>
      <c r="C4" s="51">
        <v>2.9804642</v>
      </c>
      <c r="D4" s="72" t="s">
        <v>9</v>
      </c>
      <c r="F4" s="71" t="s">
        <v>18</v>
      </c>
      <c r="G4" s="50" t="s">
        <v>51</v>
      </c>
      <c r="H4" s="51">
        <v>2.9804642</v>
      </c>
      <c r="I4" s="50" t="s">
        <v>3</v>
      </c>
      <c r="J4" s="50" t="s">
        <v>73</v>
      </c>
      <c r="K4" s="72" t="s">
        <v>69</v>
      </c>
      <c r="L4" s="50"/>
      <c r="M4" s="71" t="s">
        <v>18</v>
      </c>
      <c r="N4" s="50" t="s">
        <v>4</v>
      </c>
      <c r="O4" s="50">
        <v>4</v>
      </c>
      <c r="P4" s="50" t="s">
        <v>9</v>
      </c>
      <c r="Q4" s="72">
        <v>8</v>
      </c>
      <c r="R4" s="1"/>
      <c r="S4" s="126">
        <f t="shared" si="0"/>
        <v>2808</v>
      </c>
      <c r="T4" s="4">
        <v>78000</v>
      </c>
      <c r="U4" s="122">
        <f t="shared" si="1"/>
        <v>6942</v>
      </c>
      <c r="V4" s="118">
        <v>733</v>
      </c>
      <c r="W4" s="123">
        <v>1466</v>
      </c>
    </row>
    <row r="5" spans="1:23" ht="13.5">
      <c r="A5" s="71" t="s">
        <v>19</v>
      </c>
      <c r="B5" s="50" t="s">
        <v>4</v>
      </c>
      <c r="C5" s="51">
        <v>3.96747573</v>
      </c>
      <c r="D5" s="72" t="s">
        <v>8</v>
      </c>
      <c r="F5" s="71" t="s">
        <v>19</v>
      </c>
      <c r="G5" s="50" t="s">
        <v>51</v>
      </c>
      <c r="H5" s="51">
        <v>3.96747573</v>
      </c>
      <c r="I5" s="50" t="s">
        <v>4</v>
      </c>
      <c r="J5" s="50" t="s">
        <v>73</v>
      </c>
      <c r="K5" s="72" t="s">
        <v>1</v>
      </c>
      <c r="L5" s="50"/>
      <c r="M5" s="71" t="s">
        <v>19</v>
      </c>
      <c r="N5" s="50" t="s">
        <v>5</v>
      </c>
      <c r="O5" s="50">
        <v>5</v>
      </c>
      <c r="P5" s="50" t="s">
        <v>8</v>
      </c>
      <c r="Q5" s="72">
        <v>7</v>
      </c>
      <c r="R5" s="1"/>
      <c r="S5" s="126">
        <f t="shared" si="0"/>
        <v>3168</v>
      </c>
      <c r="T5" s="4">
        <v>88000</v>
      </c>
      <c r="U5" s="122">
        <f t="shared" si="1"/>
        <v>7832</v>
      </c>
      <c r="V5" s="118">
        <v>827</v>
      </c>
      <c r="W5" s="123">
        <v>1654</v>
      </c>
    </row>
    <row r="6" spans="1:23" ht="13.5">
      <c r="A6" s="71" t="s">
        <v>20</v>
      </c>
      <c r="B6" s="50" t="s">
        <v>5</v>
      </c>
      <c r="C6" s="51">
        <v>4.95126657</v>
      </c>
      <c r="D6" s="72" t="s">
        <v>7</v>
      </c>
      <c r="F6" s="71" t="s">
        <v>20</v>
      </c>
      <c r="G6" s="50" t="s">
        <v>51</v>
      </c>
      <c r="H6" s="51">
        <v>4.95126657</v>
      </c>
      <c r="I6" s="50" t="s">
        <v>5</v>
      </c>
      <c r="J6" s="50" t="s">
        <v>33</v>
      </c>
      <c r="K6" s="72" t="s">
        <v>75</v>
      </c>
      <c r="L6" s="50"/>
      <c r="M6" s="71" t="s">
        <v>20</v>
      </c>
      <c r="N6" s="50" t="s">
        <v>7</v>
      </c>
      <c r="O6" s="50">
        <v>6</v>
      </c>
      <c r="P6" s="50" t="s">
        <v>7</v>
      </c>
      <c r="Q6" s="72">
        <v>6</v>
      </c>
      <c r="R6" s="1"/>
      <c r="S6" s="126">
        <f t="shared" si="0"/>
        <v>3528</v>
      </c>
      <c r="T6" s="4">
        <v>98000</v>
      </c>
      <c r="U6" s="122">
        <f t="shared" si="1"/>
        <v>8722</v>
      </c>
      <c r="V6" s="118">
        <v>921</v>
      </c>
      <c r="W6" s="123">
        <v>1842</v>
      </c>
    </row>
    <row r="7" spans="1:23" ht="13.5">
      <c r="A7" s="71" t="s">
        <v>21</v>
      </c>
      <c r="B7" s="50" t="s">
        <v>7</v>
      </c>
      <c r="C7" s="51">
        <v>5.93184725</v>
      </c>
      <c r="D7" s="72" t="s">
        <v>5</v>
      </c>
      <c r="F7" s="71" t="s">
        <v>21</v>
      </c>
      <c r="G7" s="50" t="s">
        <v>51</v>
      </c>
      <c r="H7" s="51">
        <v>5.93184725</v>
      </c>
      <c r="I7" s="50" t="s">
        <v>7</v>
      </c>
      <c r="J7" s="50" t="s">
        <v>5</v>
      </c>
      <c r="K7" s="72" t="s">
        <v>51</v>
      </c>
      <c r="L7" s="50"/>
      <c r="M7" s="71" t="s">
        <v>21</v>
      </c>
      <c r="N7" s="50" t="s">
        <v>8</v>
      </c>
      <c r="O7" s="50">
        <v>7</v>
      </c>
      <c r="P7" s="50" t="s">
        <v>5</v>
      </c>
      <c r="Q7" s="72">
        <v>5</v>
      </c>
      <c r="R7" s="1"/>
      <c r="S7" s="126">
        <f t="shared" si="0"/>
        <v>3744</v>
      </c>
      <c r="T7" s="4">
        <v>104000</v>
      </c>
      <c r="U7" s="122">
        <f t="shared" si="1"/>
        <v>9256</v>
      </c>
      <c r="V7" s="118">
        <v>977</v>
      </c>
      <c r="W7" s="123">
        <v>1955</v>
      </c>
    </row>
    <row r="8" spans="1:23" ht="13.5">
      <c r="A8" s="71" t="s">
        <v>22</v>
      </c>
      <c r="B8" s="50" t="s">
        <v>8</v>
      </c>
      <c r="C8" s="51">
        <v>6.90922823</v>
      </c>
      <c r="D8" s="72" t="s">
        <v>4</v>
      </c>
      <c r="F8" s="71" t="s">
        <v>22</v>
      </c>
      <c r="G8" s="50" t="s">
        <v>0</v>
      </c>
      <c r="H8" s="51">
        <v>0.99673694</v>
      </c>
      <c r="I8" s="50" t="s">
        <v>73</v>
      </c>
      <c r="J8" s="50" t="s">
        <v>4</v>
      </c>
      <c r="K8" s="72" t="s">
        <v>51</v>
      </c>
      <c r="L8" s="50"/>
      <c r="M8" s="71" t="s">
        <v>22</v>
      </c>
      <c r="N8" s="50" t="s">
        <v>9</v>
      </c>
      <c r="O8" s="50">
        <v>8</v>
      </c>
      <c r="P8" s="50" t="s">
        <v>4</v>
      </c>
      <c r="Q8" s="72">
        <v>4</v>
      </c>
      <c r="R8" s="1"/>
      <c r="S8" s="126">
        <f t="shared" si="0"/>
        <v>3960</v>
      </c>
      <c r="T8" s="4">
        <v>110000</v>
      </c>
      <c r="U8" s="122">
        <f t="shared" si="1"/>
        <v>9790</v>
      </c>
      <c r="V8" s="118">
        <v>1034</v>
      </c>
      <c r="W8" s="123">
        <v>2068</v>
      </c>
    </row>
    <row r="9" spans="1:23" ht="13.5">
      <c r="A9" s="71" t="s">
        <v>23</v>
      </c>
      <c r="B9" s="50" t="s">
        <v>9</v>
      </c>
      <c r="C9" s="51">
        <v>7.88341996</v>
      </c>
      <c r="D9" s="72" t="s">
        <v>3</v>
      </c>
      <c r="F9" s="71" t="s">
        <v>23</v>
      </c>
      <c r="G9" s="50" t="s">
        <v>29</v>
      </c>
      <c r="H9" s="51">
        <v>1.99022147</v>
      </c>
      <c r="I9" s="50" t="s">
        <v>73</v>
      </c>
      <c r="J9" s="50" t="s">
        <v>3</v>
      </c>
      <c r="K9" s="72" t="s">
        <v>75</v>
      </c>
      <c r="L9" s="50"/>
      <c r="M9" s="71" t="s">
        <v>23</v>
      </c>
      <c r="N9" s="50" t="s">
        <v>10</v>
      </c>
      <c r="O9" s="50">
        <v>9</v>
      </c>
      <c r="P9" s="50" t="s">
        <v>3</v>
      </c>
      <c r="Q9" s="72">
        <v>3</v>
      </c>
      <c r="R9" s="1"/>
      <c r="S9" s="126">
        <f t="shared" si="0"/>
        <v>4248</v>
      </c>
      <c r="T9" s="4">
        <v>118000</v>
      </c>
      <c r="U9" s="122">
        <f t="shared" si="1"/>
        <v>10502</v>
      </c>
      <c r="V9" s="118">
        <v>1109</v>
      </c>
      <c r="W9" s="123">
        <v>2218</v>
      </c>
    </row>
    <row r="10" spans="1:23" ht="13.5">
      <c r="A10" s="71" t="s">
        <v>24</v>
      </c>
      <c r="B10" s="50" t="s">
        <v>10</v>
      </c>
      <c r="C10" s="51">
        <v>8.85443285</v>
      </c>
      <c r="D10" s="72" t="s">
        <v>2</v>
      </c>
      <c r="F10" s="71" t="s">
        <v>24</v>
      </c>
      <c r="G10" s="50" t="s">
        <v>30</v>
      </c>
      <c r="H10" s="51">
        <v>2.9804642</v>
      </c>
      <c r="I10" s="50" t="s">
        <v>73</v>
      </c>
      <c r="J10" s="50" t="s">
        <v>2</v>
      </c>
      <c r="K10" s="72" t="s">
        <v>75</v>
      </c>
      <c r="L10" s="50"/>
      <c r="M10" s="71" t="s">
        <v>24</v>
      </c>
      <c r="N10" s="50" t="s">
        <v>11</v>
      </c>
      <c r="O10" s="50">
        <v>10</v>
      </c>
      <c r="P10" s="50" t="s">
        <v>2</v>
      </c>
      <c r="Q10" s="72">
        <v>2</v>
      </c>
      <c r="R10" s="1"/>
      <c r="S10" s="126">
        <f t="shared" si="0"/>
        <v>4536</v>
      </c>
      <c r="T10" s="4">
        <v>126000</v>
      </c>
      <c r="U10" s="122">
        <f t="shared" si="1"/>
        <v>11214</v>
      </c>
      <c r="V10" s="118">
        <v>1184</v>
      </c>
      <c r="W10" s="123">
        <v>2368</v>
      </c>
    </row>
    <row r="11" spans="1:23" ht="13.5">
      <c r="A11" s="71" t="s">
        <v>25</v>
      </c>
      <c r="B11" s="50" t="s">
        <v>11</v>
      </c>
      <c r="C11" s="51">
        <v>9.82227727</v>
      </c>
      <c r="D11" s="72" t="s">
        <v>1</v>
      </c>
      <c r="F11" s="71" t="s">
        <v>25</v>
      </c>
      <c r="G11" s="50" t="s">
        <v>31</v>
      </c>
      <c r="H11" s="51">
        <v>3.96747573</v>
      </c>
      <c r="I11" s="50" t="s">
        <v>33</v>
      </c>
      <c r="J11" s="50" t="s">
        <v>1</v>
      </c>
      <c r="K11" s="72" t="s">
        <v>51</v>
      </c>
      <c r="L11" s="50"/>
      <c r="M11" s="71" t="s">
        <v>25</v>
      </c>
      <c r="N11" s="74" t="s">
        <v>12</v>
      </c>
      <c r="O11" s="50">
        <v>11</v>
      </c>
      <c r="P11" s="50" t="s">
        <v>1</v>
      </c>
      <c r="Q11" s="72">
        <v>1</v>
      </c>
      <c r="R11" s="1"/>
      <c r="S11" s="126">
        <f t="shared" si="0"/>
        <v>4824</v>
      </c>
      <c r="T11" s="4">
        <v>134000</v>
      </c>
      <c r="U11" s="122">
        <f t="shared" si="1"/>
        <v>11926</v>
      </c>
      <c r="V11" s="118">
        <v>1259</v>
      </c>
      <c r="W11" s="123">
        <v>2519</v>
      </c>
    </row>
    <row r="12" spans="1:23" ht="13.5">
      <c r="A12" s="73" t="s">
        <v>26</v>
      </c>
      <c r="B12" s="74" t="s">
        <v>12</v>
      </c>
      <c r="C12" s="75">
        <v>10.78696356</v>
      </c>
      <c r="D12" s="76" t="s">
        <v>13</v>
      </c>
      <c r="F12" s="71" t="s">
        <v>26</v>
      </c>
      <c r="G12" s="50" t="s">
        <v>32</v>
      </c>
      <c r="H12" s="51">
        <v>4.95126657</v>
      </c>
      <c r="I12" s="50" t="s">
        <v>73</v>
      </c>
      <c r="J12" s="50" t="s">
        <v>51</v>
      </c>
      <c r="K12" s="72" t="s">
        <v>75</v>
      </c>
      <c r="L12" s="50"/>
      <c r="M12" s="73" t="s">
        <v>26</v>
      </c>
      <c r="N12" s="74" t="s">
        <v>13</v>
      </c>
      <c r="O12" s="50">
        <v>12</v>
      </c>
      <c r="P12" s="74" t="s">
        <v>13</v>
      </c>
      <c r="Q12" s="72">
        <v>12</v>
      </c>
      <c r="R12" s="1"/>
      <c r="S12" s="126">
        <f t="shared" si="0"/>
        <v>5112</v>
      </c>
      <c r="T12" s="4">
        <v>142000</v>
      </c>
      <c r="U12" s="122">
        <f t="shared" si="1"/>
        <v>12638</v>
      </c>
      <c r="V12" s="118">
        <v>1334</v>
      </c>
      <c r="W12" s="123">
        <v>2669</v>
      </c>
    </row>
    <row r="13" spans="1:23" ht="13.5">
      <c r="A13" s="77" t="s">
        <v>27</v>
      </c>
      <c r="B13" s="78" t="s">
        <v>13</v>
      </c>
      <c r="C13" s="79">
        <v>11.74850202</v>
      </c>
      <c r="D13" s="80" t="s">
        <v>12</v>
      </c>
      <c r="F13" s="83" t="s">
        <v>27</v>
      </c>
      <c r="G13" s="84" t="s">
        <v>33</v>
      </c>
      <c r="H13" s="85">
        <v>5.93184725</v>
      </c>
      <c r="I13" s="84" t="s">
        <v>73</v>
      </c>
      <c r="J13" s="84" t="s">
        <v>7</v>
      </c>
      <c r="K13" s="86" t="s">
        <v>74</v>
      </c>
      <c r="L13" s="50"/>
      <c r="M13" s="77" t="s">
        <v>27</v>
      </c>
      <c r="N13" s="84" t="s">
        <v>1</v>
      </c>
      <c r="O13" s="84">
        <v>1</v>
      </c>
      <c r="P13" s="78" t="s">
        <v>12</v>
      </c>
      <c r="Q13" s="86">
        <v>11</v>
      </c>
      <c r="R13" s="1"/>
      <c r="S13" s="126">
        <f t="shared" si="0"/>
        <v>5400</v>
      </c>
      <c r="T13" s="4">
        <v>150000</v>
      </c>
      <c r="U13" s="122">
        <f t="shared" si="1"/>
        <v>13350</v>
      </c>
      <c r="V13" s="118">
        <v>1410</v>
      </c>
      <c r="W13" s="123">
        <v>2820</v>
      </c>
    </row>
    <row r="14" spans="2:23" ht="13.5">
      <c r="B14" s="16"/>
      <c r="C14" s="17"/>
      <c r="D14" s="1"/>
      <c r="S14" s="126">
        <f t="shared" si="0"/>
        <v>5760</v>
      </c>
      <c r="T14" s="4">
        <v>160000</v>
      </c>
      <c r="U14" s="122">
        <f t="shared" si="1"/>
        <v>14240</v>
      </c>
      <c r="V14" s="118">
        <v>1504</v>
      </c>
      <c r="W14" s="123">
        <v>3008</v>
      </c>
    </row>
    <row r="15" spans="4:23" ht="13.5">
      <c r="D15" s="1"/>
      <c r="S15" s="126">
        <f t="shared" si="0"/>
        <v>6120</v>
      </c>
      <c r="T15" s="4">
        <v>170000</v>
      </c>
      <c r="U15" s="122">
        <f t="shared" si="1"/>
        <v>15130</v>
      </c>
      <c r="V15" s="118">
        <v>1598</v>
      </c>
      <c r="W15" s="123">
        <v>3196</v>
      </c>
    </row>
    <row r="16" spans="7:23" ht="13.5">
      <c r="G16" s="131" t="s">
        <v>46</v>
      </c>
      <c r="H16" s="130" t="s">
        <v>124</v>
      </c>
      <c r="I16" s="130" t="s">
        <v>119</v>
      </c>
      <c r="J16" s="130" t="s">
        <v>125</v>
      </c>
      <c r="K16" s="130" t="s">
        <v>126</v>
      </c>
      <c r="S16" s="126">
        <f t="shared" si="0"/>
        <v>6480</v>
      </c>
      <c r="T16" s="4">
        <v>180000</v>
      </c>
      <c r="U16" s="122">
        <f t="shared" si="1"/>
        <v>16020</v>
      </c>
      <c r="V16" s="118">
        <v>1692</v>
      </c>
      <c r="W16" s="123">
        <v>3384</v>
      </c>
    </row>
    <row r="17" spans="7:23" ht="13.5">
      <c r="G17" s="150" t="s">
        <v>117</v>
      </c>
      <c r="H17" s="130" t="s">
        <v>121</v>
      </c>
      <c r="I17" s="129">
        <v>45</v>
      </c>
      <c r="J17" s="129">
        <v>51.5</v>
      </c>
      <c r="K17" s="129">
        <v>53</v>
      </c>
      <c r="S17" s="126">
        <f t="shared" si="0"/>
        <v>6840</v>
      </c>
      <c r="T17" s="4">
        <v>190000</v>
      </c>
      <c r="U17" s="122">
        <f t="shared" si="1"/>
        <v>16910</v>
      </c>
      <c r="V17" s="118">
        <v>1786</v>
      </c>
      <c r="W17" s="123">
        <v>3572</v>
      </c>
    </row>
    <row r="18" spans="7:23" ht="13.5">
      <c r="G18" s="151"/>
      <c r="H18" s="131" t="s">
        <v>122</v>
      </c>
      <c r="I18" s="129">
        <v>25</v>
      </c>
      <c r="J18" s="129">
        <v>31.5</v>
      </c>
      <c r="K18" s="129">
        <v>36</v>
      </c>
      <c r="S18" s="126">
        <f t="shared" si="0"/>
        <v>7200</v>
      </c>
      <c r="T18" s="4">
        <v>200000</v>
      </c>
      <c r="U18" s="122">
        <f t="shared" si="1"/>
        <v>17800</v>
      </c>
      <c r="V18" s="118">
        <v>1880</v>
      </c>
      <c r="W18" s="123">
        <v>3760</v>
      </c>
    </row>
    <row r="19" spans="7:23" ht="13.5">
      <c r="G19" s="152"/>
      <c r="H19" s="131" t="s">
        <v>123</v>
      </c>
      <c r="I19" s="129">
        <f>SUM(I17:I18)</f>
        <v>70</v>
      </c>
      <c r="J19" s="129">
        <f>SUM(J17:J18)</f>
        <v>83</v>
      </c>
      <c r="K19" s="129">
        <f>SUM(K17:K18)</f>
        <v>89</v>
      </c>
      <c r="S19" s="126">
        <f t="shared" si="0"/>
        <v>7920</v>
      </c>
      <c r="T19" s="4">
        <v>220000</v>
      </c>
      <c r="U19" s="122">
        <f t="shared" si="1"/>
        <v>19580</v>
      </c>
      <c r="V19" s="118">
        <v>2068</v>
      </c>
      <c r="W19" s="123">
        <v>4136</v>
      </c>
    </row>
    <row r="20" spans="8:23" ht="13.5">
      <c r="H20" s="128"/>
      <c r="S20" s="126">
        <f t="shared" si="0"/>
        <v>8640</v>
      </c>
      <c r="T20" s="4">
        <v>240000</v>
      </c>
      <c r="U20" s="122">
        <f t="shared" si="1"/>
        <v>21360</v>
      </c>
      <c r="V20" s="118">
        <v>2256</v>
      </c>
      <c r="W20" s="123">
        <v>4512</v>
      </c>
    </row>
    <row r="21" spans="7:23" ht="13.5">
      <c r="G21" s="153" t="s">
        <v>118</v>
      </c>
      <c r="H21" s="130" t="s">
        <v>124</v>
      </c>
      <c r="I21" s="130" t="s">
        <v>119</v>
      </c>
      <c r="J21" s="130" t="s">
        <v>120</v>
      </c>
      <c r="K21" s="130" t="s">
        <v>127</v>
      </c>
      <c r="S21" s="126">
        <f t="shared" si="0"/>
        <v>9360</v>
      </c>
      <c r="T21" s="4">
        <v>260000</v>
      </c>
      <c r="U21" s="122">
        <f t="shared" si="1"/>
        <v>23140</v>
      </c>
      <c r="V21" s="118">
        <v>2444</v>
      </c>
      <c r="W21" s="123">
        <v>4888</v>
      </c>
    </row>
    <row r="22" spans="7:23" ht="13.5">
      <c r="G22" s="153"/>
      <c r="H22" s="130" t="s">
        <v>121</v>
      </c>
      <c r="I22" s="129">
        <v>4.75</v>
      </c>
      <c r="J22" s="129">
        <v>5.2</v>
      </c>
      <c r="K22" s="129">
        <v>6.5</v>
      </c>
      <c r="S22" s="126">
        <f t="shared" si="0"/>
        <v>10080</v>
      </c>
      <c r="T22" s="4">
        <v>280000</v>
      </c>
      <c r="U22" s="122">
        <f t="shared" si="1"/>
        <v>24920</v>
      </c>
      <c r="V22" s="118">
        <v>2632</v>
      </c>
      <c r="W22" s="123">
        <v>5264</v>
      </c>
    </row>
    <row r="23" spans="7:23" ht="13.5">
      <c r="G23" s="153"/>
      <c r="H23" s="131" t="s">
        <v>122</v>
      </c>
      <c r="I23" s="129">
        <v>4.75</v>
      </c>
      <c r="J23" s="129">
        <v>5.2</v>
      </c>
      <c r="K23" s="129">
        <v>6.5</v>
      </c>
      <c r="S23" s="126">
        <f t="shared" si="0"/>
        <v>10800</v>
      </c>
      <c r="T23" s="4">
        <v>300000</v>
      </c>
      <c r="U23" s="122">
        <f t="shared" si="1"/>
        <v>26700</v>
      </c>
      <c r="V23" s="118">
        <v>2820</v>
      </c>
      <c r="W23" s="123">
        <v>5640</v>
      </c>
    </row>
    <row r="24" spans="7:23" ht="13.5">
      <c r="G24" s="153"/>
      <c r="H24" s="131" t="s">
        <v>123</v>
      </c>
      <c r="I24" s="129">
        <f>SUM(I22:I23)</f>
        <v>9.5</v>
      </c>
      <c r="J24" s="129">
        <f>SUM(J22:J23)</f>
        <v>10.4</v>
      </c>
      <c r="K24" s="129">
        <f>SUM(K22:K23)</f>
        <v>13</v>
      </c>
      <c r="S24" s="126">
        <f t="shared" si="0"/>
        <v>11520</v>
      </c>
      <c r="T24" s="4">
        <v>320000</v>
      </c>
      <c r="U24" s="122">
        <f t="shared" si="1"/>
        <v>28480</v>
      </c>
      <c r="V24" s="118">
        <v>3008</v>
      </c>
      <c r="W24" s="123">
        <v>6016</v>
      </c>
    </row>
    <row r="25" spans="19:23" ht="13.5">
      <c r="S25" s="126">
        <f t="shared" si="0"/>
        <v>12240</v>
      </c>
      <c r="T25" s="4">
        <v>340000</v>
      </c>
      <c r="U25" s="122">
        <f t="shared" si="1"/>
        <v>30260</v>
      </c>
      <c r="V25" s="118">
        <v>3196</v>
      </c>
      <c r="W25" s="123">
        <v>6392</v>
      </c>
    </row>
    <row r="26" spans="19:23" ht="13.5">
      <c r="S26" s="126">
        <f t="shared" si="0"/>
        <v>12960</v>
      </c>
      <c r="T26" s="4">
        <v>360000</v>
      </c>
      <c r="U26" s="122">
        <f t="shared" si="1"/>
        <v>32040</v>
      </c>
      <c r="V26" s="118">
        <v>3384</v>
      </c>
      <c r="W26" s="123">
        <v>6768</v>
      </c>
    </row>
    <row r="27" spans="19:23" ht="13.5">
      <c r="S27" s="126">
        <f t="shared" si="0"/>
        <v>13680</v>
      </c>
      <c r="T27" s="4">
        <v>380000</v>
      </c>
      <c r="U27" s="122">
        <f t="shared" si="1"/>
        <v>33820</v>
      </c>
      <c r="V27" s="118">
        <v>3572</v>
      </c>
      <c r="W27" s="123">
        <v>7144</v>
      </c>
    </row>
    <row r="28" spans="19:23" ht="13.5">
      <c r="S28" s="126">
        <f t="shared" si="0"/>
        <v>14760</v>
      </c>
      <c r="T28" s="4">
        <v>410000</v>
      </c>
      <c r="U28" s="122">
        <f t="shared" si="1"/>
        <v>36490</v>
      </c>
      <c r="V28" s="118">
        <v>3854</v>
      </c>
      <c r="W28" s="123">
        <v>7708</v>
      </c>
    </row>
    <row r="29" spans="19:23" ht="13.5">
      <c r="S29" s="126">
        <f t="shared" si="0"/>
        <v>15840</v>
      </c>
      <c r="T29" s="4">
        <v>440000</v>
      </c>
      <c r="U29" s="122">
        <f t="shared" si="1"/>
        <v>39160</v>
      </c>
      <c r="V29" s="118">
        <v>4136</v>
      </c>
      <c r="W29" s="123">
        <v>8272</v>
      </c>
    </row>
    <row r="30" spans="19:23" ht="13.5">
      <c r="S30" s="126">
        <f t="shared" si="0"/>
        <v>16920</v>
      </c>
      <c r="T30" s="4">
        <v>470000</v>
      </c>
      <c r="U30" s="122">
        <f t="shared" si="1"/>
        <v>41830</v>
      </c>
      <c r="V30" s="118">
        <v>4418</v>
      </c>
      <c r="W30" s="123">
        <v>8836</v>
      </c>
    </row>
    <row r="31" spans="19:23" ht="13.5">
      <c r="S31" s="126">
        <f t="shared" si="0"/>
        <v>18000</v>
      </c>
      <c r="T31" s="4">
        <v>500000</v>
      </c>
      <c r="U31" s="122">
        <f t="shared" si="1"/>
        <v>44500</v>
      </c>
      <c r="V31" s="118">
        <v>4700</v>
      </c>
      <c r="W31" s="123">
        <v>9400</v>
      </c>
    </row>
    <row r="32" spans="19:23" ht="13.5">
      <c r="S32" s="126">
        <f t="shared" si="0"/>
        <v>19080</v>
      </c>
      <c r="T32" s="4">
        <v>530000</v>
      </c>
      <c r="U32" s="122">
        <f t="shared" si="1"/>
        <v>47170</v>
      </c>
      <c r="V32" s="118">
        <v>4982</v>
      </c>
      <c r="W32" s="123">
        <v>9964</v>
      </c>
    </row>
    <row r="33" spans="19:23" ht="13.5">
      <c r="S33" s="126">
        <f t="shared" si="0"/>
        <v>20160</v>
      </c>
      <c r="T33" s="4">
        <v>560000</v>
      </c>
      <c r="U33" s="122">
        <f t="shared" si="1"/>
        <v>49840</v>
      </c>
      <c r="V33" s="118">
        <v>5264</v>
      </c>
      <c r="W33" s="123">
        <v>10528</v>
      </c>
    </row>
    <row r="34" spans="19:23" ht="13.5">
      <c r="S34" s="126">
        <f t="shared" si="0"/>
        <v>21240</v>
      </c>
      <c r="T34" s="4">
        <v>590000</v>
      </c>
      <c r="U34" s="122">
        <f t="shared" si="1"/>
        <v>52510</v>
      </c>
      <c r="V34" s="118">
        <v>5546</v>
      </c>
      <c r="W34" s="123">
        <v>11092</v>
      </c>
    </row>
    <row r="35" spans="19:23" ht="13.5">
      <c r="S35" s="126">
        <f t="shared" si="0"/>
        <v>22320</v>
      </c>
      <c r="T35" s="4">
        <v>620000</v>
      </c>
      <c r="U35" s="122">
        <f t="shared" si="1"/>
        <v>55180</v>
      </c>
      <c r="V35" s="118">
        <v>5828</v>
      </c>
      <c r="W35" s="123">
        <v>11656</v>
      </c>
    </row>
    <row r="36" spans="19:23" ht="13.5">
      <c r="S36" s="126">
        <f t="shared" si="0"/>
        <v>23400</v>
      </c>
      <c r="T36" s="4">
        <v>650000</v>
      </c>
      <c r="U36" s="122">
        <f t="shared" si="1"/>
        <v>57850</v>
      </c>
      <c r="V36" s="118">
        <v>6110</v>
      </c>
      <c r="W36" s="123">
        <v>12220</v>
      </c>
    </row>
    <row r="37" spans="19:23" ht="13.5">
      <c r="S37" s="126">
        <f t="shared" si="0"/>
        <v>24480</v>
      </c>
      <c r="T37" s="4">
        <v>680000</v>
      </c>
      <c r="U37" s="122">
        <f t="shared" si="1"/>
        <v>60520</v>
      </c>
      <c r="V37" s="118">
        <v>6392</v>
      </c>
      <c r="W37" s="123">
        <v>12784</v>
      </c>
    </row>
    <row r="38" spans="19:23" ht="13.5">
      <c r="S38" s="126">
        <f t="shared" si="0"/>
        <v>25560</v>
      </c>
      <c r="T38" s="4">
        <v>710000</v>
      </c>
      <c r="U38" s="122">
        <f t="shared" si="1"/>
        <v>63190</v>
      </c>
      <c r="V38" s="118">
        <v>6674</v>
      </c>
      <c r="W38" s="123">
        <v>13348</v>
      </c>
    </row>
    <row r="39" spans="19:23" ht="13.5">
      <c r="S39" s="126">
        <f t="shared" si="0"/>
        <v>27000</v>
      </c>
      <c r="T39" s="4">
        <v>750000</v>
      </c>
      <c r="U39" s="122">
        <f t="shared" si="1"/>
        <v>66750</v>
      </c>
      <c r="V39" s="118">
        <v>7050</v>
      </c>
      <c r="W39" s="123">
        <v>14100</v>
      </c>
    </row>
    <row r="40" spans="19:23" ht="13.5">
      <c r="S40" s="126">
        <f t="shared" si="0"/>
        <v>28440</v>
      </c>
      <c r="T40" s="4">
        <v>790000</v>
      </c>
      <c r="U40" s="122">
        <f t="shared" si="1"/>
        <v>70310</v>
      </c>
      <c r="V40" s="118">
        <v>7426</v>
      </c>
      <c r="W40" s="123">
        <v>14852</v>
      </c>
    </row>
    <row r="41" spans="19:23" ht="13.5">
      <c r="S41" s="126">
        <f t="shared" si="0"/>
        <v>29880</v>
      </c>
      <c r="T41" s="4">
        <v>830000</v>
      </c>
      <c r="U41" s="122">
        <f t="shared" si="1"/>
        <v>73870</v>
      </c>
      <c r="V41" s="118">
        <v>7802</v>
      </c>
      <c r="W41" s="123">
        <v>15604</v>
      </c>
    </row>
    <row r="42" spans="19:23" ht="13.5">
      <c r="S42" s="126">
        <f t="shared" si="0"/>
        <v>31680</v>
      </c>
      <c r="T42" s="4">
        <v>880000</v>
      </c>
      <c r="U42" s="122">
        <f t="shared" si="1"/>
        <v>78320</v>
      </c>
      <c r="V42" s="118">
        <v>8272</v>
      </c>
      <c r="W42" s="123">
        <v>16544</v>
      </c>
    </row>
    <row r="43" spans="19:23" ht="13.5">
      <c r="S43" s="126">
        <f t="shared" si="0"/>
        <v>33480</v>
      </c>
      <c r="T43" s="4">
        <v>930000</v>
      </c>
      <c r="U43" s="122">
        <f t="shared" si="1"/>
        <v>82770</v>
      </c>
      <c r="V43" s="118">
        <v>8742</v>
      </c>
      <c r="W43" s="123">
        <v>17484</v>
      </c>
    </row>
    <row r="44" spans="19:23" ht="13.5">
      <c r="S44" s="126">
        <f t="shared" si="0"/>
        <v>35280</v>
      </c>
      <c r="T44" s="4">
        <v>980000</v>
      </c>
      <c r="U44" s="122">
        <f t="shared" si="1"/>
        <v>87220</v>
      </c>
      <c r="V44" s="118">
        <v>9212</v>
      </c>
      <c r="W44" s="123">
        <v>18424</v>
      </c>
    </row>
    <row r="45" spans="19:23" ht="13.5">
      <c r="S45" s="126">
        <f t="shared" si="0"/>
        <v>37080</v>
      </c>
      <c r="T45" s="4">
        <v>1030000</v>
      </c>
      <c r="U45" s="122">
        <f t="shared" si="1"/>
        <v>91670</v>
      </c>
      <c r="V45" s="118">
        <v>9682</v>
      </c>
      <c r="W45" s="123">
        <v>19364</v>
      </c>
    </row>
    <row r="46" spans="19:23" ht="13.5">
      <c r="S46" s="126">
        <f t="shared" si="0"/>
        <v>39240</v>
      </c>
      <c r="T46" s="4">
        <v>1090000</v>
      </c>
      <c r="U46" s="122">
        <f t="shared" si="1"/>
        <v>97010</v>
      </c>
      <c r="V46" s="118">
        <v>10246</v>
      </c>
      <c r="W46" s="123">
        <v>20492</v>
      </c>
    </row>
    <row r="47" spans="19:23" ht="13.5">
      <c r="S47" s="126">
        <f t="shared" si="0"/>
        <v>41400</v>
      </c>
      <c r="T47" s="4">
        <v>1150000</v>
      </c>
      <c r="U47" s="122">
        <f t="shared" si="1"/>
        <v>102350</v>
      </c>
      <c r="V47" s="118">
        <v>10810</v>
      </c>
      <c r="W47" s="123">
        <v>21620</v>
      </c>
    </row>
    <row r="48" spans="19:23" ht="13.5">
      <c r="S48" s="126">
        <f t="shared" si="0"/>
        <v>43560</v>
      </c>
      <c r="T48" s="4">
        <v>1210000</v>
      </c>
      <c r="U48" s="122">
        <f t="shared" si="1"/>
        <v>107690</v>
      </c>
      <c r="V48" s="118">
        <v>11374</v>
      </c>
      <c r="W48" s="123">
        <v>22748</v>
      </c>
    </row>
    <row r="49" spans="19:23" ht="13.5">
      <c r="S49" s="126">
        <f t="shared" si="0"/>
        <v>45720</v>
      </c>
      <c r="T49" s="133">
        <v>1270000</v>
      </c>
      <c r="U49" s="122">
        <f>T49*$K$19/1000</f>
        <v>113030</v>
      </c>
      <c r="V49" s="134">
        <v>11938</v>
      </c>
      <c r="W49" s="123">
        <v>23876</v>
      </c>
    </row>
    <row r="50" spans="19:23" ht="13.5">
      <c r="S50" s="126">
        <f t="shared" si="0"/>
        <v>47880</v>
      </c>
      <c r="T50" s="133">
        <v>1330000</v>
      </c>
      <c r="U50" s="122">
        <f>T50*$K$19/1000</f>
        <v>118370</v>
      </c>
      <c r="V50" s="134">
        <v>12502</v>
      </c>
      <c r="W50" s="123">
        <v>25004</v>
      </c>
    </row>
    <row r="51" spans="19:23" ht="13.5">
      <c r="S51" s="132">
        <f t="shared" si="0"/>
        <v>50040</v>
      </c>
      <c r="T51" s="135">
        <v>1390000</v>
      </c>
      <c r="U51" s="124">
        <f>T51*$K$19/1000</f>
        <v>123710</v>
      </c>
      <c r="V51" s="136">
        <v>13066</v>
      </c>
      <c r="W51" s="125">
        <v>26132</v>
      </c>
    </row>
  </sheetData>
  <sheetProtection/>
  <mergeCells count="4">
    <mergeCell ref="N1:O1"/>
    <mergeCell ref="P1:Q1"/>
    <mergeCell ref="G17:G19"/>
    <mergeCell ref="G21:G24"/>
  </mergeCells>
  <printOptions/>
  <pageMargins left="0.3937007874015748" right="0.3937007874015748" top="0.3937007874015748" bottom="0.3937007874015748" header="0.5118110236220472" footer="0.5118110236220472"/>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hnsou017</dc:creator>
  <cp:keywords/>
  <dc:description/>
  <cp:lastModifiedBy>日下 紗由美/中電健保</cp:lastModifiedBy>
  <cp:lastPrinted>2024-03-06T02:30:34Z</cp:lastPrinted>
  <dcterms:created xsi:type="dcterms:W3CDTF">2003-05-23T06:29:03Z</dcterms:created>
  <dcterms:modified xsi:type="dcterms:W3CDTF">2024-04-26T00:26:23Z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-61166653</vt:i4>
  </property>
  <property fmtid="{D5CDD505-2E9C-101B-9397-08002B2CF9AE}" pid="3" name="_EmailSubject">
    <vt:lpwstr>任継保険料算出計算式の送付</vt:lpwstr>
  </property>
  <property fmtid="{D5CDD505-2E9C-101B-9397-08002B2CF9AE}" pid="4" name="_AuthorEmail">
    <vt:lpwstr>suzuki-kozue@techno-chubu.co.jp</vt:lpwstr>
  </property>
  <property fmtid="{D5CDD505-2E9C-101B-9397-08002B2CF9AE}" pid="5" name="_AuthorEmailDisplayName">
    <vt:lpwstr>鈴木小津枝</vt:lpwstr>
  </property>
  <property fmtid="{D5CDD505-2E9C-101B-9397-08002B2CF9AE}" pid="6" name="_ReviewingToolsShownOnce">
    <vt:lpwstr/>
  </property>
</Properties>
</file>